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0\управление\ОЭАиП\Новая папка (2)\Для обмена\ГОС ЗАКУПКИ\Реестры\"/>
    </mc:Choice>
  </mc:AlternateContent>
  <bookViews>
    <workbookView xWindow="0" yWindow="0" windowWidth="20490" windowHeight="7755"/>
  </bookViews>
  <sheets>
    <sheet name="0103" sheetId="5" r:id="rId1"/>
    <sheet name="1303" sheetId="2" r:id="rId2"/>
    <sheet name="1304" sheetId="1" r:id="rId3"/>
    <sheet name="1307" sheetId="3" r:id="rId4"/>
    <sheet name="1309" sheetId="4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" i="5" l="1"/>
  <c r="U6" i="5" l="1"/>
  <c r="U7" i="5" l="1"/>
  <c r="U59" i="1"/>
  <c r="U14" i="1"/>
  <c r="U46" i="1"/>
  <c r="U31" i="1"/>
  <c r="U58" i="1"/>
  <c r="U13" i="1"/>
  <c r="U45" i="1"/>
  <c r="U30" i="1"/>
  <c r="U57" i="1"/>
  <c r="U12" i="1"/>
  <c r="U44" i="1"/>
  <c r="U29" i="1"/>
  <c r="U23" i="1"/>
  <c r="U42" i="1"/>
  <c r="U36" i="1"/>
  <c r="U51" i="1"/>
  <c r="U22" i="1"/>
  <c r="U66" i="1"/>
  <c r="U39" i="1"/>
  <c r="U21" i="1"/>
  <c r="U65" i="1"/>
  <c r="U50" i="1"/>
  <c r="U34" i="1"/>
  <c r="U38" i="1"/>
  <c r="U20" i="1"/>
  <c r="U64" i="1"/>
  <c r="U63" i="1"/>
  <c r="U8" i="2"/>
  <c r="U7" i="2"/>
  <c r="U11" i="2"/>
  <c r="U10" i="2"/>
  <c r="U10" i="3"/>
  <c r="U9" i="3"/>
  <c r="U8" i="3"/>
  <c r="U7" i="3"/>
  <c r="V41" i="1" l="1"/>
  <c r="V15" i="1"/>
  <c r="V16" i="1"/>
  <c r="V17" i="1"/>
  <c r="V61" i="1"/>
  <c r="V60" i="1"/>
  <c r="V62" i="1"/>
  <c r="V13" i="2" l="1"/>
  <c r="U14" i="2" l="1"/>
  <c r="U52" i="1"/>
  <c r="U11" i="1"/>
  <c r="U37" i="1"/>
  <c r="U33" i="1"/>
  <c r="U48" i="1"/>
  <c r="U19" i="1"/>
  <c r="U28" i="1"/>
  <c r="U6" i="1"/>
  <c r="U24" i="1"/>
  <c r="U56" i="1"/>
  <c r="U43" i="1"/>
  <c r="U6" i="3"/>
  <c r="U6" i="4"/>
  <c r="U19" i="2"/>
  <c r="V8" i="5" l="1"/>
  <c r="V9" i="5"/>
  <c r="V34" i="1"/>
  <c r="V35" i="1"/>
  <c r="V36" i="1"/>
  <c r="V37" i="1"/>
  <c r="V20" i="1" l="1"/>
  <c r="V21" i="1"/>
  <c r="V22" i="1"/>
  <c r="V23" i="1"/>
  <c r="U14" i="5" l="1"/>
  <c r="V17" i="2" l="1"/>
  <c r="V18" i="2"/>
  <c r="V19" i="2"/>
  <c r="V9" i="2"/>
  <c r="V10" i="2"/>
  <c r="V11" i="2"/>
  <c r="V12" i="2"/>
  <c r="V13" i="5" l="1"/>
  <c r="V14" i="5"/>
  <c r="V12" i="5" l="1"/>
  <c r="V11" i="5"/>
  <c r="V7" i="5"/>
  <c r="V6" i="5"/>
  <c r="V42" i="1" l="1"/>
  <c r="V66" i="1" l="1"/>
  <c r="V59" i="1"/>
  <c r="V57" i="1"/>
  <c r="V58" i="1"/>
  <c r="V63" i="1"/>
  <c r="V64" i="1"/>
  <c r="V65" i="1"/>
  <c r="V56" i="1"/>
  <c r="V55" i="1"/>
  <c r="V54" i="1"/>
  <c r="V53" i="1"/>
  <c r="V52" i="1"/>
  <c r="V51" i="1"/>
  <c r="V50" i="1"/>
  <c r="V49" i="1"/>
  <c r="V48" i="1"/>
  <c r="V47" i="1"/>
  <c r="V46" i="1" l="1"/>
  <c r="V45" i="1"/>
  <c r="V33" i="1"/>
  <c r="V38" i="1"/>
  <c r="V39" i="1"/>
  <c r="V40" i="1"/>
  <c r="V43" i="1"/>
  <c r="V44" i="1"/>
  <c r="V31" i="1"/>
  <c r="V19" i="1" l="1"/>
  <c r="V24" i="1"/>
  <c r="V25" i="1"/>
  <c r="V26" i="1"/>
  <c r="V27" i="1"/>
  <c r="V28" i="1"/>
  <c r="V29" i="1"/>
  <c r="V30" i="1"/>
  <c r="V32" i="1"/>
  <c r="V13" i="1"/>
  <c r="V12" i="1"/>
  <c r="V14" i="1"/>
  <c r="V7" i="1" l="1"/>
  <c r="V8" i="1"/>
  <c r="V9" i="1"/>
  <c r="V10" i="1"/>
  <c r="V11" i="1"/>
  <c r="V18" i="1"/>
  <c r="V16" i="2" l="1"/>
  <c r="V15" i="2"/>
  <c r="V14" i="2"/>
  <c r="V8" i="2"/>
  <c r="V7" i="2"/>
  <c r="V7" i="3" l="1"/>
  <c r="V6" i="2" l="1"/>
  <c r="V6" i="4"/>
  <c r="V6" i="1"/>
  <c r="V10" i="3"/>
  <c r="V9" i="3"/>
  <c r="V8" i="3"/>
  <c r="V6" i="3"/>
</calcChain>
</file>

<file path=xl/sharedStrings.xml><?xml version="1.0" encoding="utf-8"?>
<sst xmlns="http://schemas.openxmlformats.org/spreadsheetml/2006/main" count="1003" uniqueCount="243">
  <si>
    <t>Код по Приложению № 10 (3 знака)</t>
  </si>
  <si>
    <t>Подраздел (4 знака)</t>
  </si>
  <si>
    <t>Целевая статья (3 знака)</t>
  </si>
  <si>
    <t>Вид расходов (3 знака)</t>
  </si>
  <si>
    <t>Год формир. реестр. записи (2 знака)</t>
  </si>
  <si>
    <t>Порядковый сквозной № реестр.записи в пределах календарного года (по каждому заказчику) (6 знаков)</t>
  </si>
  <si>
    <t>Фиск. код получателя бюдж.. средств (бюджетной организации) (10 знаков)</t>
  </si>
  <si>
    <t>Наименование бюджетной организации</t>
  </si>
  <si>
    <t>Наименование заказчика*</t>
  </si>
  <si>
    <t>Источник финансирования*</t>
  </si>
  <si>
    <t>Способ определения исполнителя (поставщика, подрядчика)</t>
  </si>
  <si>
    <t>Реквизиты документа (дата и №), подтверждающих основание заключения договора</t>
  </si>
  <si>
    <t>Дата заключения договора*</t>
  </si>
  <si>
    <t>№ договора*</t>
  </si>
  <si>
    <t>Объект закупки /предмет договора*</t>
  </si>
  <si>
    <t>Код статьи бюджетной классификации*</t>
  </si>
  <si>
    <t>Цена договора /этапа* (Валюта)</t>
  </si>
  <si>
    <t>Условия оплаты/ предоплата (размер в % от цены)</t>
  </si>
  <si>
    <t>Срок исполнения договора</t>
  </si>
  <si>
    <t>Наименование, орган. прав. форма/Ф.И.О., паспортные данные</t>
  </si>
  <si>
    <t>21</t>
  </si>
  <si>
    <t>000001</t>
  </si>
  <si>
    <t>Реестр бюджетных обязательств Министерства просвещения Приднестровской Молдавской Республики  в 2021 году</t>
  </si>
  <si>
    <t>Министерство просвещения ПМР</t>
  </si>
  <si>
    <t>1304</t>
  </si>
  <si>
    <t>403</t>
  </si>
  <si>
    <t>262</t>
  </si>
  <si>
    <t>1303</t>
  </si>
  <si>
    <t>255</t>
  </si>
  <si>
    <t>401</t>
  </si>
  <si>
    <t>053</t>
  </si>
  <si>
    <t>062</t>
  </si>
  <si>
    <t>066</t>
  </si>
  <si>
    <t>1307</t>
  </si>
  <si>
    <t>404</t>
  </si>
  <si>
    <t>266</t>
  </si>
  <si>
    <t>071</t>
  </si>
  <si>
    <t>1309</t>
  </si>
  <si>
    <t>407</t>
  </si>
  <si>
    <t>270</t>
  </si>
  <si>
    <t>0200043877</t>
  </si>
  <si>
    <t>ГУ "Центр экспертизы и качества образования"</t>
  </si>
  <si>
    <t>Республиканский бюджет</t>
  </si>
  <si>
    <t>малые закупки</t>
  </si>
  <si>
    <t>до 31.12.2021</t>
  </si>
  <si>
    <t>000002</t>
  </si>
  <si>
    <t>17.03.2021</t>
  </si>
  <si>
    <t>000003</t>
  </si>
  <si>
    <t>000004</t>
  </si>
  <si>
    <t>000005</t>
  </si>
  <si>
    <t>Сумма финансирования (Руб.ПМР)</t>
  </si>
  <si>
    <t>Остаток по договору</t>
  </si>
  <si>
    <t>0200015812</t>
  </si>
  <si>
    <t>ГОУ ДПО "Институт развития образования и повышения квалификации"</t>
  </si>
  <si>
    <t>000006</t>
  </si>
  <si>
    <t>000007</t>
  </si>
  <si>
    <t>000008</t>
  </si>
  <si>
    <t>000009</t>
  </si>
  <si>
    <t>000010</t>
  </si>
  <si>
    <t>000011</t>
  </si>
  <si>
    <t>000012</t>
  </si>
  <si>
    <t>000013</t>
  </si>
  <si>
    <t>000014</t>
  </si>
  <si>
    <t>000015</t>
  </si>
  <si>
    <t>000016</t>
  </si>
  <si>
    <t>000017</t>
  </si>
  <si>
    <t>0200043781</t>
  </si>
  <si>
    <t>ГОУ "Республиканский украинский теоретический лицей-комплекс"</t>
  </si>
  <si>
    <t>110600</t>
  </si>
  <si>
    <t>МГУП "Тирастеплоэнерго"</t>
  </si>
  <si>
    <t>000018</t>
  </si>
  <si>
    <t>000019</t>
  </si>
  <si>
    <t>000020</t>
  </si>
  <si>
    <t>000021</t>
  </si>
  <si>
    <t>000022</t>
  </si>
  <si>
    <t>000023</t>
  </si>
  <si>
    <t>000024</t>
  </si>
  <si>
    <t>000025</t>
  </si>
  <si>
    <t>000026</t>
  </si>
  <si>
    <t>000027</t>
  </si>
  <si>
    <t>000028</t>
  </si>
  <si>
    <t>000029</t>
  </si>
  <si>
    <t>000030</t>
  </si>
  <si>
    <t>000031</t>
  </si>
  <si>
    <t>000032</t>
  </si>
  <si>
    <t>000033</t>
  </si>
  <si>
    <t>0200015919</t>
  </si>
  <si>
    <t>ГОУ "Республиканский молдавский теоретический лицей-комплекс"</t>
  </si>
  <si>
    <t>000034</t>
  </si>
  <si>
    <t>000035</t>
  </si>
  <si>
    <t>000036</t>
  </si>
  <si>
    <t>000037</t>
  </si>
  <si>
    <t>000038</t>
  </si>
  <si>
    <t>000039</t>
  </si>
  <si>
    <t>000040</t>
  </si>
  <si>
    <t>18.05.2021</t>
  </si>
  <si>
    <t>000041</t>
  </si>
  <si>
    <t>000042</t>
  </si>
  <si>
    <t>18.03.2021</t>
  </si>
  <si>
    <t>000043</t>
  </si>
  <si>
    <t>000044</t>
  </si>
  <si>
    <t>000045</t>
  </si>
  <si>
    <t>000046</t>
  </si>
  <si>
    <t>000047</t>
  </si>
  <si>
    <t>000048</t>
  </si>
  <si>
    <t>000049</t>
  </si>
  <si>
    <t>000050</t>
  </si>
  <si>
    <t>000051</t>
  </si>
  <si>
    <t>0200047624</t>
  </si>
  <si>
    <t>ГОУ СПО "Приднестровский колледж технологий и управления"</t>
  </si>
  <si>
    <t>01.03.2021</t>
  </si>
  <si>
    <t>0200015822</t>
  </si>
  <si>
    <t>ГОУ СПО "Тираспольский техникум информатики и права"</t>
  </si>
  <si>
    <t>24.03.2021</t>
  </si>
  <si>
    <t>0200026541</t>
  </si>
  <si>
    <t>ГОУ СПО "Тираспольский техникум коммерции"</t>
  </si>
  <si>
    <t>0200015883</t>
  </si>
  <si>
    <t>ГОУ СПО "Тираспольский аграрно-технический колледж им. М.В. Фрунзе"</t>
  </si>
  <si>
    <t>0200046413</t>
  </si>
  <si>
    <t>ГОУ СПО "Промышленно-строительный техникум"</t>
  </si>
  <si>
    <t>0300001817</t>
  </si>
  <si>
    <t>ГОУ СПО "Бендерский педагогический колледж"</t>
  </si>
  <si>
    <t>0300045786</t>
  </si>
  <si>
    <t>ГОУ СПО "Бендерский торгово-технологический техникум"</t>
  </si>
  <si>
    <t>0600010381</t>
  </si>
  <si>
    <t>ГОУ СПО "Слободзейский политехнический техникум"</t>
  </si>
  <si>
    <t>0400000367</t>
  </si>
  <si>
    <t>ГОУ СПО "Рыбницкий политехнический техникум"</t>
  </si>
  <si>
    <t>0700043146</t>
  </si>
  <si>
    <t>ГОУ СПО "Дубоссарский индустриальный техникум"</t>
  </si>
  <si>
    <t>0900000223</t>
  </si>
  <si>
    <t>ГОУ СПО "Каменский политехнический техникум"</t>
  </si>
  <si>
    <t>0200001193</t>
  </si>
  <si>
    <t>ГОУ Днестровский техникум энергетики и компьютерных технологий"</t>
  </si>
  <si>
    <t>000052</t>
  </si>
  <si>
    <t>000053</t>
  </si>
  <si>
    <t>000054</t>
  </si>
  <si>
    <t>единственный поставщик</t>
  </si>
  <si>
    <t>ГУП "ЕРЭС"</t>
  </si>
  <si>
    <t>114</t>
  </si>
  <si>
    <t>0103</t>
  </si>
  <si>
    <t>035</t>
  </si>
  <si>
    <t>027</t>
  </si>
  <si>
    <t xml:space="preserve">Д/с № 1 </t>
  </si>
  <si>
    <t>по факту оказания услуги</t>
  </si>
  <si>
    <t>СЗАО "ИДК"</t>
  </si>
  <si>
    <t>05.04.2021</t>
  </si>
  <si>
    <t>местная связь и интернет услуги</t>
  </si>
  <si>
    <t xml:space="preserve">Д//с к №461-Т </t>
  </si>
  <si>
    <t>теплоэнергия</t>
  </si>
  <si>
    <t>110720</t>
  </si>
  <si>
    <t xml:space="preserve"> 11.02.2021 </t>
  </si>
  <si>
    <t>электроэнергия</t>
  </si>
  <si>
    <t>110730</t>
  </si>
  <si>
    <t>водоснабжение и водоотведение</t>
  </si>
  <si>
    <t>110740</t>
  </si>
  <si>
    <t>ГУП "ВКХ"</t>
  </si>
  <si>
    <t>Д/с</t>
  </si>
  <si>
    <t>вывоз ТБО</t>
  </si>
  <si>
    <t>110750</t>
  </si>
  <si>
    <t>ГУП "Спецавтохозяйство"</t>
  </si>
  <si>
    <t xml:space="preserve">монтаж оборудования локальной сети </t>
  </si>
  <si>
    <t>услуги связи</t>
  </si>
  <si>
    <t xml:space="preserve"> 18.02.2021</t>
  </si>
  <si>
    <t>№6/Б</t>
  </si>
  <si>
    <t xml:space="preserve">д/с № 25 </t>
  </si>
  <si>
    <t xml:space="preserve">17.03.2021 </t>
  </si>
  <si>
    <t xml:space="preserve">№ 30/б </t>
  </si>
  <si>
    <t xml:space="preserve"> 25.05.2021</t>
  </si>
  <si>
    <t xml:space="preserve"> 15.03.2021</t>
  </si>
  <si>
    <t xml:space="preserve">д/с № 24 </t>
  </si>
  <si>
    <t xml:space="preserve"> 17.03.2021</t>
  </si>
  <si>
    <t xml:space="preserve">д/с № 26 </t>
  </si>
  <si>
    <t xml:space="preserve"> 19.03.2021</t>
  </si>
  <si>
    <t>д/с № 6</t>
  </si>
  <si>
    <t>19.03.2021</t>
  </si>
  <si>
    <t xml:space="preserve">д/с № 3 </t>
  </si>
  <si>
    <t xml:space="preserve">19.03.2021 </t>
  </si>
  <si>
    <t xml:space="preserve">д/с </t>
  </si>
  <si>
    <t xml:space="preserve">№ 28 </t>
  </si>
  <si>
    <t xml:space="preserve"> 16.02.2021</t>
  </si>
  <si>
    <t xml:space="preserve"> 19.03.2021 </t>
  </si>
  <si>
    <t xml:space="preserve">д/с № 6 </t>
  </si>
  <si>
    <t>д/с</t>
  </si>
  <si>
    <t>ГУП "Бендерытеплоэнерго"</t>
  </si>
  <si>
    <t xml:space="preserve"> 04.02.2021</t>
  </si>
  <si>
    <t xml:space="preserve">д/с №2 </t>
  </si>
  <si>
    <t>11.03.2021</t>
  </si>
  <si>
    <t xml:space="preserve">д/с № 11  </t>
  </si>
  <si>
    <t>№ 00741/24</t>
  </si>
  <si>
    <t>охрана объектов</t>
  </si>
  <si>
    <t>111050</t>
  </si>
  <si>
    <t>ГУ "УВО МВД ПМР"</t>
  </si>
  <si>
    <t>Д/с к № 681; 1320/456</t>
  </si>
  <si>
    <t>Д/с к № 56/1397; 51/3755</t>
  </si>
  <si>
    <t>19.02.2021</t>
  </si>
  <si>
    <t>23.08.2021</t>
  </si>
  <si>
    <t>25.02.2021</t>
  </si>
  <si>
    <t>15.02.2021</t>
  </si>
  <si>
    <t>№ 1048/1</t>
  </si>
  <si>
    <t>01.07.2021</t>
  </si>
  <si>
    <t>15.03.2021</t>
  </si>
  <si>
    <t>08.02.2021</t>
  </si>
  <si>
    <t>05.02.2021</t>
  </si>
  <si>
    <t>16.03.2021</t>
  </si>
  <si>
    <t>08.06.2021</t>
  </si>
  <si>
    <t>26.02.2021</t>
  </si>
  <si>
    <t>17.03.201</t>
  </si>
  <si>
    <t>10.03.2021</t>
  </si>
  <si>
    <t>11.02.2021</t>
  </si>
  <si>
    <t>25.03.2021</t>
  </si>
  <si>
    <t>23.03.2021</t>
  </si>
  <si>
    <t>02.04.2021</t>
  </si>
  <si>
    <t>01.01.2021</t>
  </si>
  <si>
    <t>18.02.2021</t>
  </si>
  <si>
    <t>12.03.2021</t>
  </si>
  <si>
    <t>09.02.2021</t>
  </si>
  <si>
    <t>ООО "Энергоспецсервис"</t>
  </si>
  <si>
    <t>29.03.2021</t>
  </si>
  <si>
    <t>22.10.2021</t>
  </si>
  <si>
    <t>№ 83</t>
  </si>
  <si>
    <t>НДП</t>
  </si>
  <si>
    <t>№ 33/Б</t>
  </si>
  <si>
    <t>СИЗы (маски одноразовые)</t>
  </si>
  <si>
    <t>110310</t>
  </si>
  <si>
    <t>по факту поставки</t>
  </si>
  <si>
    <t>ООО "Медфарм"</t>
  </si>
  <si>
    <t>17.08.2021</t>
  </si>
  <si>
    <t>№ 176</t>
  </si>
  <si>
    <t>СИЗы (маски, перчатки)</t>
  </si>
  <si>
    <t>СИЗы (жидкое мыло)</t>
  </si>
  <si>
    <t>110360</t>
  </si>
  <si>
    <t>№ 2863/ТОВ</t>
  </si>
  <si>
    <t>СИЗы (дозаторы)</t>
  </si>
  <si>
    <t>ООО "Шериф"</t>
  </si>
  <si>
    <t>18.08.2021</t>
  </si>
  <si>
    <t>№ 174</t>
  </si>
  <si>
    <t>№ 2682/ТОВ</t>
  </si>
  <si>
    <t>24.08.2021</t>
  </si>
  <si>
    <t>№ 189Б</t>
  </si>
  <si>
    <t>100 % предоплата</t>
  </si>
  <si>
    <t>13.09.2021</t>
  </si>
  <si>
    <t>№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</si>
</sst>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;@"/>
    <numFmt numFmtId="165" formatCode="#,##0_ ;\-#,##0\ "/>
  </numFmts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Arial Narrow"/>
      <family val="2"/>
      <charset val="204"/>
    </font>
    <font>
      <sz val="26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164" fontId="1" fillId="0" borderId="2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left" wrapText="1"/>
    </xf>
    <xf numFmtId="49" fontId="1" fillId="0" borderId="3" xfId="0" applyNumberFormat="1" applyFont="1" applyFill="1" applyBorder="1" applyAlignment="1">
      <alignment horizontal="left"/>
    </xf>
    <xf numFmtId="164" fontId="1" fillId="0" borderId="0" xfId="0" applyNumberFormat="1" applyFont="1" applyFill="1" applyAlignment="1">
      <alignment horizontal="left"/>
    </xf>
    <xf numFmtId="14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164" fontId="1" fillId="0" borderId="4" xfId="0" applyNumberFormat="1" applyFont="1" applyFill="1" applyBorder="1" applyAlignment="1">
      <alignment horizontal="left" textRotation="90" wrapText="1"/>
    </xf>
    <xf numFmtId="164" fontId="1" fillId="0" borderId="5" xfId="0" applyNumberFormat="1" applyFont="1" applyFill="1" applyBorder="1" applyAlignment="1">
      <alignment horizontal="left" textRotation="90" wrapText="1"/>
    </xf>
    <xf numFmtId="49" fontId="1" fillId="0" borderId="5" xfId="0" applyNumberFormat="1" applyFont="1" applyFill="1" applyBorder="1" applyAlignment="1">
      <alignment horizontal="left" textRotation="90" wrapText="1"/>
    </xf>
    <xf numFmtId="14" fontId="1" fillId="0" borderId="5" xfId="0" applyNumberFormat="1" applyFont="1" applyFill="1" applyBorder="1" applyAlignment="1">
      <alignment horizontal="left" textRotation="90" wrapText="1"/>
    </xf>
    <xf numFmtId="164" fontId="1" fillId="0" borderId="3" xfId="0" applyNumberFormat="1" applyFont="1" applyFill="1" applyBorder="1" applyAlignment="1">
      <alignment horizontal="left" textRotation="90" wrapText="1"/>
    </xf>
    <xf numFmtId="165" fontId="1" fillId="0" borderId="4" xfId="0" applyNumberFormat="1" applyFont="1" applyFill="1" applyBorder="1" applyAlignment="1">
      <alignment horizontal="left" wrapText="1"/>
    </xf>
    <xf numFmtId="165" fontId="1" fillId="0" borderId="5" xfId="0" applyNumberFormat="1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left" wrapText="1"/>
    </xf>
    <xf numFmtId="49" fontId="1" fillId="0" borderId="7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 wrapText="1"/>
    </xf>
    <xf numFmtId="164" fontId="1" fillId="0" borderId="6" xfId="0" applyNumberFormat="1" applyFont="1" applyFill="1" applyBorder="1" applyAlignment="1">
      <alignment horizontal="left"/>
    </xf>
    <xf numFmtId="164" fontId="2" fillId="0" borderId="0" xfId="0" applyNumberFormat="1" applyFont="1" applyFill="1" applyAlignment="1"/>
    <xf numFmtId="164" fontId="1" fillId="0" borderId="7" xfId="0" applyNumberFormat="1" applyFont="1" applyFill="1" applyBorder="1" applyAlignment="1">
      <alignment vertical="top" wrapText="1"/>
    </xf>
    <xf numFmtId="165" fontId="1" fillId="0" borderId="10" xfId="0" applyNumberFormat="1" applyFont="1" applyFill="1" applyBorder="1" applyAlignment="1">
      <alignment horizontal="left" wrapText="1"/>
    </xf>
    <xf numFmtId="49" fontId="1" fillId="0" borderId="7" xfId="0" applyNumberFormat="1" applyFont="1" applyFill="1" applyBorder="1" applyAlignment="1">
      <alignment horizontal="left" wrapText="1"/>
    </xf>
    <xf numFmtId="164" fontId="1" fillId="0" borderId="7" xfId="0" applyNumberFormat="1" applyFont="1" applyFill="1" applyBorder="1" applyAlignment="1">
      <alignment horizontal="center" vertical="top" wrapText="1"/>
    </xf>
    <xf numFmtId="49" fontId="1" fillId="0" borderId="7" xfId="0" applyNumberFormat="1" applyFon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164" fontId="1" fillId="2" borderId="7" xfId="0" applyNumberFormat="1" applyFont="1" applyFill="1" applyBorder="1" applyAlignment="1">
      <alignment horizontal="left"/>
    </xf>
    <xf numFmtId="49" fontId="1" fillId="2" borderId="7" xfId="0" applyNumberFormat="1" applyFont="1" applyFill="1" applyBorder="1" applyAlignment="1">
      <alignment horizontal="left"/>
    </xf>
    <xf numFmtId="49" fontId="1" fillId="2" borderId="7" xfId="0" applyNumberFormat="1" applyFont="1" applyFill="1" applyBorder="1" applyAlignment="1">
      <alignment horizontal="left" wrapText="1"/>
    </xf>
    <xf numFmtId="165" fontId="1" fillId="0" borderId="12" xfId="0" applyNumberFormat="1" applyFont="1" applyFill="1" applyBorder="1" applyAlignment="1">
      <alignment horizontal="left" wrapText="1"/>
    </xf>
    <xf numFmtId="49" fontId="1" fillId="0" borderId="3" xfId="0" applyNumberFormat="1" applyFont="1" applyFill="1" applyBorder="1" applyAlignment="1">
      <alignment horizontal="center" vertical="top"/>
    </xf>
    <xf numFmtId="164" fontId="1" fillId="0" borderId="10" xfId="0" applyNumberFormat="1" applyFont="1" applyFill="1" applyBorder="1" applyAlignment="1">
      <alignment horizontal="left" textRotation="90" wrapText="1"/>
    </xf>
    <xf numFmtId="49" fontId="1" fillId="0" borderId="10" xfId="0" applyNumberFormat="1" applyFont="1" applyFill="1" applyBorder="1" applyAlignment="1">
      <alignment horizontal="left" textRotation="90" wrapText="1"/>
    </xf>
    <xf numFmtId="14" fontId="1" fillId="0" borderId="10" xfId="0" applyNumberFormat="1" applyFont="1" applyFill="1" applyBorder="1" applyAlignment="1">
      <alignment horizontal="left" textRotation="90" wrapText="1"/>
    </xf>
    <xf numFmtId="164" fontId="1" fillId="0" borderId="9" xfId="0" applyNumberFormat="1" applyFont="1" applyFill="1" applyBorder="1" applyAlignment="1">
      <alignment horizontal="left" textRotation="90" wrapText="1"/>
    </xf>
    <xf numFmtId="164" fontId="1" fillId="3" borderId="7" xfId="0" applyNumberFormat="1" applyFont="1" applyFill="1" applyBorder="1" applyAlignment="1">
      <alignment vertical="top" wrapText="1"/>
    </xf>
    <xf numFmtId="164" fontId="2" fillId="0" borderId="0" xfId="0" applyNumberFormat="1" applyFont="1" applyFill="1" applyAlignment="1">
      <alignment horizontal="center" wrapText="1"/>
    </xf>
    <xf numFmtId="49" fontId="1" fillId="0" borderId="6" xfId="0" applyNumberFormat="1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164" fontId="1" fillId="0" borderId="6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Fill="1" applyBorder="1" applyAlignment="1">
      <alignment horizontal="center" vertical="top" wrapText="1"/>
    </xf>
    <xf numFmtId="164" fontId="1" fillId="0" borderId="7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top" wrapText="1"/>
    </xf>
    <xf numFmtId="49" fontId="1" fillId="0" borderId="9" xfId="0" applyNumberFormat="1" applyFont="1" applyFill="1" applyBorder="1" applyAlignment="1">
      <alignment horizontal="center" vertical="top" wrapText="1"/>
    </xf>
    <xf numFmtId="49" fontId="1" fillId="0" borderId="8" xfId="0" applyNumberFormat="1" applyFont="1" applyFill="1" applyBorder="1" applyAlignment="1">
      <alignment horizontal="center" vertical="top" wrapText="1"/>
    </xf>
    <xf numFmtId="164" fontId="1" fillId="0" borderId="9" xfId="0" applyNumberFormat="1" applyFont="1" applyFill="1" applyBorder="1" applyAlignment="1">
      <alignment horizontal="center" vertical="top" wrapText="1"/>
    </xf>
    <xf numFmtId="49" fontId="1" fillId="0" borderId="7" xfId="0" applyNumberFormat="1" applyFont="1" applyFill="1" applyBorder="1" applyAlignment="1">
      <alignment horizontal="center" vertical="top" wrapText="1"/>
    </xf>
    <xf numFmtId="49" fontId="1" fillId="0" borderId="9" xfId="0" applyNumberFormat="1" applyFont="1" applyFill="1" applyBorder="1" applyAlignment="1">
      <alignment horizontal="center" vertical="top"/>
    </xf>
    <xf numFmtId="164" fontId="1" fillId="0" borderId="8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4"/>
  <sheetViews>
    <sheetView tabSelected="1" topLeftCell="E7" workbookViewId="0">
      <selection activeCell="Q11" sqref="Q11"/>
    </sheetView>
  </sheetViews>
  <sheetFormatPr defaultColWidth="8.85546875" defaultRowHeight="12.75" x14ac:dyDescent="0.25"/>
  <cols>
    <col min="1" max="1" width="6.28515625" style="6" customWidth="1"/>
    <col min="2" max="2" width="6.140625" style="6" customWidth="1"/>
    <col min="3" max="3" width="4.28515625" style="6" customWidth="1"/>
    <col min="4" max="4" width="4.7109375" style="6" customWidth="1"/>
    <col min="5" max="5" width="3.28515625" style="6" customWidth="1"/>
    <col min="6" max="6" width="9.140625" style="6" customWidth="1"/>
    <col min="7" max="7" width="8" style="6" customWidth="1"/>
    <col min="8" max="10" width="11.7109375" style="6" customWidth="1"/>
    <col min="11" max="11" width="10.140625" style="6" customWidth="1"/>
    <col min="12" max="12" width="8.7109375" style="6" customWidth="1"/>
    <col min="13" max="13" width="8.42578125" style="8" customWidth="1"/>
    <col min="14" max="14" width="9.42578125" style="8" customWidth="1"/>
    <col min="15" max="15" width="14.42578125" style="6" customWidth="1"/>
    <col min="16" max="16" width="7.85546875" style="8" customWidth="1"/>
    <col min="17" max="18" width="11.7109375" style="6" customWidth="1"/>
    <col min="19" max="19" width="8.140625" style="7" customWidth="1"/>
    <col min="20" max="217" width="11.7109375" style="6" customWidth="1"/>
    <col min="218" max="16384" width="8.85546875" style="6"/>
  </cols>
  <sheetData>
    <row r="2" spans="1:22" ht="69" customHeight="1" x14ac:dyDescent="0.5">
      <c r="A2" s="43" t="s">
        <v>22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1:22" ht="13.5" thickBot="1" x14ac:dyDescent="0.3"/>
    <row r="4" spans="1:22" ht="215.25" customHeight="1" thickBot="1" x14ac:dyDescent="0.3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0" t="s">
        <v>11</v>
      </c>
      <c r="M4" s="11" t="s">
        <v>12</v>
      </c>
      <c r="N4" s="11" t="s">
        <v>13</v>
      </c>
      <c r="O4" s="10" t="s">
        <v>14</v>
      </c>
      <c r="P4" s="11" t="s">
        <v>15</v>
      </c>
      <c r="Q4" s="10" t="s">
        <v>16</v>
      </c>
      <c r="R4" s="10" t="s">
        <v>17</v>
      </c>
      <c r="S4" s="12" t="s">
        <v>18</v>
      </c>
      <c r="T4" s="10" t="s">
        <v>19</v>
      </c>
      <c r="U4" s="10" t="s">
        <v>50</v>
      </c>
      <c r="V4" s="13" t="s">
        <v>51</v>
      </c>
    </row>
    <row r="5" spans="1:22" ht="13.5" thickBot="1" x14ac:dyDescent="0.3">
      <c r="A5" s="14">
        <v>1</v>
      </c>
      <c r="B5" s="15">
        <v>2</v>
      </c>
      <c r="C5" s="14">
        <v>3</v>
      </c>
      <c r="D5" s="15">
        <v>4</v>
      </c>
      <c r="E5" s="14">
        <v>6</v>
      </c>
      <c r="F5" s="15">
        <v>7</v>
      </c>
      <c r="G5" s="15">
        <v>9</v>
      </c>
      <c r="H5" s="14">
        <v>10</v>
      </c>
      <c r="I5" s="14">
        <v>11</v>
      </c>
      <c r="J5" s="15">
        <v>12</v>
      </c>
      <c r="K5" s="14">
        <v>13</v>
      </c>
      <c r="L5" s="15">
        <v>14</v>
      </c>
      <c r="M5" s="14">
        <v>15</v>
      </c>
      <c r="N5" s="14">
        <v>16</v>
      </c>
      <c r="O5" s="15">
        <v>17</v>
      </c>
      <c r="P5" s="14">
        <v>18</v>
      </c>
      <c r="Q5" s="15">
        <v>19</v>
      </c>
      <c r="R5" s="14">
        <v>20</v>
      </c>
      <c r="S5" s="14">
        <v>21</v>
      </c>
      <c r="T5" s="15">
        <v>22</v>
      </c>
      <c r="U5" s="15">
        <v>29</v>
      </c>
      <c r="V5" s="15">
        <v>32</v>
      </c>
    </row>
    <row r="6" spans="1:22" ht="51.75" customHeight="1" thickBot="1" x14ac:dyDescent="0.3">
      <c r="A6" s="18" t="s">
        <v>139</v>
      </c>
      <c r="B6" s="18" t="s">
        <v>140</v>
      </c>
      <c r="C6" s="18" t="s">
        <v>141</v>
      </c>
      <c r="D6" s="18" t="s">
        <v>142</v>
      </c>
      <c r="E6" s="16" t="s">
        <v>20</v>
      </c>
      <c r="F6" s="18" t="s">
        <v>21</v>
      </c>
      <c r="G6" s="44" t="s">
        <v>40</v>
      </c>
      <c r="H6" s="47" t="s">
        <v>23</v>
      </c>
      <c r="I6" s="47" t="s">
        <v>23</v>
      </c>
      <c r="J6" s="47" t="s">
        <v>42</v>
      </c>
      <c r="K6" s="47" t="s">
        <v>137</v>
      </c>
      <c r="L6" s="16"/>
      <c r="M6" s="17" t="s">
        <v>187</v>
      </c>
      <c r="N6" s="16" t="s">
        <v>189</v>
      </c>
      <c r="O6" s="4" t="s">
        <v>190</v>
      </c>
      <c r="P6" s="17" t="s">
        <v>191</v>
      </c>
      <c r="Q6" s="16">
        <v>18616.560000000001</v>
      </c>
      <c r="R6" s="4" t="s">
        <v>144</v>
      </c>
      <c r="S6" s="22" t="s">
        <v>44</v>
      </c>
      <c r="T6" s="4" t="s">
        <v>192</v>
      </c>
      <c r="U6" s="16">
        <f>15514+3102</f>
        <v>18616</v>
      </c>
      <c r="V6" s="23">
        <f t="shared" ref="V6:V14" si="0">Q6-U6</f>
        <v>0.56000000000130967</v>
      </c>
    </row>
    <row r="7" spans="1:22" ht="26.25" thickBot="1" x14ac:dyDescent="0.3">
      <c r="A7" s="18"/>
      <c r="B7" s="18"/>
      <c r="C7" s="18"/>
      <c r="D7" s="18"/>
      <c r="E7" s="19"/>
      <c r="F7" s="18" t="s">
        <v>45</v>
      </c>
      <c r="G7" s="45"/>
      <c r="H7" s="48"/>
      <c r="I7" s="48"/>
      <c r="J7" s="48"/>
      <c r="K7" s="48"/>
      <c r="L7" s="19"/>
      <c r="M7" s="29" t="s">
        <v>146</v>
      </c>
      <c r="N7" s="16" t="s">
        <v>143</v>
      </c>
      <c r="O7" s="30" t="s">
        <v>147</v>
      </c>
      <c r="P7" s="21" t="s">
        <v>68</v>
      </c>
      <c r="Q7" s="19">
        <v>92552</v>
      </c>
      <c r="R7" s="4" t="s">
        <v>144</v>
      </c>
      <c r="S7" s="22" t="s">
        <v>44</v>
      </c>
      <c r="T7" s="4" t="s">
        <v>145</v>
      </c>
      <c r="U7" s="19">
        <f>51858+3985</f>
        <v>55843</v>
      </c>
      <c r="V7" s="2">
        <f t="shared" si="0"/>
        <v>36709</v>
      </c>
    </row>
    <row r="8" spans="1:22" ht="26.25" thickBot="1" x14ac:dyDescent="0.3">
      <c r="A8" s="18"/>
      <c r="B8" s="18"/>
      <c r="C8" s="18"/>
      <c r="D8" s="18"/>
      <c r="E8" s="19"/>
      <c r="F8" s="18" t="s">
        <v>47</v>
      </c>
      <c r="G8" s="45"/>
      <c r="H8" s="48"/>
      <c r="I8" s="48"/>
      <c r="J8" s="48"/>
      <c r="K8" s="48"/>
      <c r="L8" s="19"/>
      <c r="M8" s="29" t="s">
        <v>146</v>
      </c>
      <c r="N8" s="19" t="s">
        <v>143</v>
      </c>
      <c r="O8" s="30" t="s">
        <v>221</v>
      </c>
      <c r="P8" s="21" t="s">
        <v>68</v>
      </c>
      <c r="Q8" s="19">
        <v>138000</v>
      </c>
      <c r="R8" s="4" t="s">
        <v>144</v>
      </c>
      <c r="S8" s="22" t="s">
        <v>44</v>
      </c>
      <c r="T8" s="20" t="s">
        <v>221</v>
      </c>
      <c r="U8" s="19">
        <v>115000</v>
      </c>
      <c r="V8" s="2">
        <f t="shared" si="0"/>
        <v>23000</v>
      </c>
    </row>
    <row r="9" spans="1:22" ht="26.25" thickBot="1" x14ac:dyDescent="0.3">
      <c r="A9" s="18"/>
      <c r="B9" s="18"/>
      <c r="C9" s="18"/>
      <c r="D9" s="18"/>
      <c r="E9" s="19"/>
      <c r="F9" s="18" t="s">
        <v>48</v>
      </c>
      <c r="G9" s="45"/>
      <c r="H9" s="48"/>
      <c r="I9" s="48"/>
      <c r="J9" s="48"/>
      <c r="K9" s="48"/>
      <c r="L9" s="19"/>
      <c r="M9" s="29" t="s">
        <v>219</v>
      </c>
      <c r="N9" s="19" t="s">
        <v>220</v>
      </c>
      <c r="O9" s="30" t="s">
        <v>221</v>
      </c>
      <c r="P9" s="21" t="s">
        <v>68</v>
      </c>
      <c r="Q9" s="19">
        <v>95813.08</v>
      </c>
      <c r="R9" s="4" t="s">
        <v>144</v>
      </c>
      <c r="S9" s="22" t="s">
        <v>44</v>
      </c>
      <c r="T9" s="20" t="s">
        <v>221</v>
      </c>
      <c r="U9" s="19">
        <v>47906.54</v>
      </c>
      <c r="V9" s="2">
        <f t="shared" si="0"/>
        <v>47906.54</v>
      </c>
    </row>
    <row r="10" spans="1:22" ht="26.25" thickBot="1" x14ac:dyDescent="0.3">
      <c r="A10" s="18"/>
      <c r="B10" s="18"/>
      <c r="C10" s="18"/>
      <c r="D10" s="18"/>
      <c r="E10" s="19"/>
      <c r="F10" s="18" t="s">
        <v>49</v>
      </c>
      <c r="G10" s="45"/>
      <c r="H10" s="48"/>
      <c r="I10" s="48"/>
      <c r="J10" s="48"/>
      <c r="K10" s="48"/>
      <c r="L10" s="19"/>
      <c r="M10" s="29" t="s">
        <v>241</v>
      </c>
      <c r="N10" s="19" t="s">
        <v>242</v>
      </c>
      <c r="O10" s="58" t="s">
        <v>221</v>
      </c>
      <c r="P10" s="21" t="s">
        <v>68</v>
      </c>
      <c r="Q10" s="19">
        <v>19702.55</v>
      </c>
      <c r="R10" s="4" t="s">
        <v>144</v>
      </c>
      <c r="S10" s="22" t="s">
        <v>44</v>
      </c>
      <c r="T10" s="20" t="s">
        <v>221</v>
      </c>
      <c r="U10" s="19"/>
      <c r="V10" s="2">
        <f t="shared" si="0"/>
        <v>19702.55</v>
      </c>
    </row>
    <row r="11" spans="1:22" ht="39" thickBot="1" x14ac:dyDescent="0.3">
      <c r="A11" s="18"/>
      <c r="B11" s="18"/>
      <c r="C11" s="18"/>
      <c r="D11" s="18"/>
      <c r="E11" s="19"/>
      <c r="F11" s="18" t="s">
        <v>54</v>
      </c>
      <c r="G11" s="45"/>
      <c r="H11" s="48"/>
      <c r="I11" s="48"/>
      <c r="J11" s="48"/>
      <c r="K11" s="48"/>
      <c r="L11" s="19"/>
      <c r="M11" s="21" t="s">
        <v>151</v>
      </c>
      <c r="N11" s="27" t="s">
        <v>148</v>
      </c>
      <c r="O11" s="4" t="s">
        <v>149</v>
      </c>
      <c r="P11" s="21" t="s">
        <v>150</v>
      </c>
      <c r="Q11" s="19">
        <v>127958</v>
      </c>
      <c r="R11" s="4" t="s">
        <v>144</v>
      </c>
      <c r="S11" s="22" t="s">
        <v>44</v>
      </c>
      <c r="T11" s="20" t="s">
        <v>69</v>
      </c>
      <c r="U11" s="19">
        <v>63129</v>
      </c>
      <c r="V11" s="2">
        <f t="shared" si="0"/>
        <v>64829</v>
      </c>
    </row>
    <row r="12" spans="1:22" ht="39" thickBot="1" x14ac:dyDescent="0.3">
      <c r="A12" s="18"/>
      <c r="B12" s="18"/>
      <c r="C12" s="18"/>
      <c r="D12" s="18"/>
      <c r="E12" s="19"/>
      <c r="F12" s="18" t="s">
        <v>55</v>
      </c>
      <c r="G12" s="45"/>
      <c r="H12" s="48"/>
      <c r="I12" s="48"/>
      <c r="J12" s="48"/>
      <c r="K12" s="48"/>
      <c r="L12" s="19"/>
      <c r="M12" s="21" t="s">
        <v>46</v>
      </c>
      <c r="N12" s="27" t="s">
        <v>194</v>
      </c>
      <c r="O12" s="4" t="s">
        <v>152</v>
      </c>
      <c r="P12" s="21" t="s">
        <v>153</v>
      </c>
      <c r="Q12" s="19">
        <v>35929</v>
      </c>
      <c r="R12" s="4" t="s">
        <v>144</v>
      </c>
      <c r="S12" s="22" t="s">
        <v>44</v>
      </c>
      <c r="T12" s="20" t="s">
        <v>138</v>
      </c>
      <c r="U12" s="19">
        <v>17725</v>
      </c>
      <c r="V12" s="2">
        <f t="shared" si="0"/>
        <v>18204</v>
      </c>
    </row>
    <row r="13" spans="1:22" ht="26.25" thickBot="1" x14ac:dyDescent="0.3">
      <c r="A13" s="18"/>
      <c r="B13" s="18"/>
      <c r="C13" s="18"/>
      <c r="D13" s="18"/>
      <c r="E13" s="19"/>
      <c r="F13" s="18" t="s">
        <v>56</v>
      </c>
      <c r="G13" s="45"/>
      <c r="H13" s="48"/>
      <c r="I13" s="48"/>
      <c r="J13" s="48"/>
      <c r="K13" s="48"/>
      <c r="L13" s="19"/>
      <c r="M13" s="21" t="s">
        <v>46</v>
      </c>
      <c r="N13" s="27" t="s">
        <v>193</v>
      </c>
      <c r="O13" s="4" t="s">
        <v>154</v>
      </c>
      <c r="P13" s="21" t="s">
        <v>155</v>
      </c>
      <c r="Q13" s="19">
        <v>5826</v>
      </c>
      <c r="R13" s="4" t="s">
        <v>144</v>
      </c>
      <c r="S13" s="22" t="s">
        <v>44</v>
      </c>
      <c r="T13" s="20" t="s">
        <v>156</v>
      </c>
      <c r="U13" s="19">
        <v>2874</v>
      </c>
      <c r="V13" s="2">
        <f t="shared" si="0"/>
        <v>2952</v>
      </c>
    </row>
    <row r="14" spans="1:22" ht="38.25" x14ac:dyDescent="0.25">
      <c r="A14" s="1"/>
      <c r="B14" s="2"/>
      <c r="C14" s="2"/>
      <c r="D14" s="2"/>
      <c r="E14" s="2"/>
      <c r="F14" s="18" t="s">
        <v>57</v>
      </c>
      <c r="G14" s="46"/>
      <c r="H14" s="49"/>
      <c r="I14" s="49"/>
      <c r="J14" s="49"/>
      <c r="K14" s="49"/>
      <c r="L14" s="2"/>
      <c r="M14" s="5" t="s">
        <v>95</v>
      </c>
      <c r="N14" s="5" t="s">
        <v>157</v>
      </c>
      <c r="O14" s="4" t="s">
        <v>158</v>
      </c>
      <c r="P14" s="5" t="s">
        <v>159</v>
      </c>
      <c r="Q14" s="2">
        <v>3087</v>
      </c>
      <c r="R14" s="4" t="s">
        <v>144</v>
      </c>
      <c r="S14" s="22" t="s">
        <v>44</v>
      </c>
      <c r="T14" s="3" t="s">
        <v>160</v>
      </c>
      <c r="U14" s="2">
        <f>1900+1187</f>
        <v>3087</v>
      </c>
      <c r="V14" s="2">
        <f t="shared" si="0"/>
        <v>0</v>
      </c>
    </row>
  </sheetData>
  <mergeCells count="6">
    <mergeCell ref="A2:V2"/>
    <mergeCell ref="G6:G14"/>
    <mergeCell ref="H6:H14"/>
    <mergeCell ref="I6:I14"/>
    <mergeCell ref="J6:J14"/>
    <mergeCell ref="K6:K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9"/>
  <sheetViews>
    <sheetView topLeftCell="E6" workbookViewId="0">
      <selection activeCell="U8" sqref="U8"/>
    </sheetView>
  </sheetViews>
  <sheetFormatPr defaultColWidth="8.85546875" defaultRowHeight="12.75" x14ac:dyDescent="0.25"/>
  <cols>
    <col min="1" max="1" width="6.28515625" style="6" customWidth="1"/>
    <col min="2" max="2" width="6.140625" style="6" customWidth="1"/>
    <col min="3" max="3" width="4.28515625" style="6" customWidth="1"/>
    <col min="4" max="4" width="4.7109375" style="6" customWidth="1"/>
    <col min="5" max="5" width="3.28515625" style="6" customWidth="1"/>
    <col min="6" max="6" width="9.140625" style="6" customWidth="1"/>
    <col min="7" max="7" width="8" style="6" customWidth="1"/>
    <col min="8" max="10" width="11.7109375" style="6" customWidth="1"/>
    <col min="11" max="11" width="10.140625" style="6" customWidth="1"/>
    <col min="12" max="12" width="8.7109375" style="6" customWidth="1"/>
    <col min="13" max="13" width="8.42578125" style="8" customWidth="1"/>
    <col min="14" max="14" width="9.42578125" style="8" customWidth="1"/>
    <col min="15" max="15" width="14.42578125" style="6" customWidth="1"/>
    <col min="16" max="16" width="7.85546875" style="8" customWidth="1"/>
    <col min="17" max="18" width="11.7109375" style="6" customWidth="1"/>
    <col min="19" max="19" width="8.140625" style="7" customWidth="1"/>
    <col min="20" max="217" width="11.7109375" style="6" customWidth="1"/>
    <col min="218" max="16384" width="8.85546875" style="6"/>
  </cols>
  <sheetData>
    <row r="2" spans="1:24" ht="60" customHeight="1" x14ac:dyDescent="0.5">
      <c r="A2" s="43" t="s">
        <v>22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24"/>
      <c r="X2" s="24"/>
    </row>
    <row r="3" spans="1:24" ht="13.5" thickBot="1" x14ac:dyDescent="0.3"/>
    <row r="4" spans="1:24" ht="215.25" customHeight="1" thickBot="1" x14ac:dyDescent="0.3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0" t="s">
        <v>11</v>
      </c>
      <c r="M4" s="11" t="s">
        <v>12</v>
      </c>
      <c r="N4" s="11" t="s">
        <v>13</v>
      </c>
      <c r="O4" s="10" t="s">
        <v>14</v>
      </c>
      <c r="P4" s="11" t="s">
        <v>15</v>
      </c>
      <c r="Q4" s="10" t="s">
        <v>16</v>
      </c>
      <c r="R4" s="10" t="s">
        <v>17</v>
      </c>
      <c r="S4" s="12" t="s">
        <v>18</v>
      </c>
      <c r="T4" s="10" t="s">
        <v>19</v>
      </c>
      <c r="U4" s="10" t="s">
        <v>50</v>
      </c>
      <c r="V4" s="13" t="s">
        <v>51</v>
      </c>
    </row>
    <row r="5" spans="1:24" ht="13.5" thickBot="1" x14ac:dyDescent="0.3">
      <c r="A5" s="14">
        <v>1</v>
      </c>
      <c r="B5" s="15">
        <v>2</v>
      </c>
      <c r="C5" s="14">
        <v>3</v>
      </c>
      <c r="D5" s="15">
        <v>4</v>
      </c>
      <c r="E5" s="14">
        <v>6</v>
      </c>
      <c r="F5" s="15">
        <v>7</v>
      </c>
      <c r="G5" s="15">
        <v>9</v>
      </c>
      <c r="H5" s="15">
        <v>10</v>
      </c>
      <c r="I5" s="15">
        <v>11</v>
      </c>
      <c r="J5" s="15">
        <v>12</v>
      </c>
      <c r="K5" s="15">
        <v>13</v>
      </c>
      <c r="L5" s="15">
        <v>14</v>
      </c>
      <c r="M5" s="14">
        <v>15</v>
      </c>
      <c r="N5" s="14">
        <v>16</v>
      </c>
      <c r="O5" s="15">
        <v>17</v>
      </c>
      <c r="P5" s="14">
        <v>18</v>
      </c>
      <c r="Q5" s="15">
        <v>19</v>
      </c>
      <c r="R5" s="14">
        <v>20</v>
      </c>
      <c r="S5" s="14">
        <v>21</v>
      </c>
      <c r="T5" s="15">
        <v>22</v>
      </c>
      <c r="U5" s="15">
        <v>29</v>
      </c>
      <c r="V5" s="15">
        <v>32</v>
      </c>
    </row>
    <row r="6" spans="1:24" ht="39" customHeight="1" thickBot="1" x14ac:dyDescent="0.3">
      <c r="A6" s="18" t="s">
        <v>30</v>
      </c>
      <c r="B6" s="18" t="s">
        <v>27</v>
      </c>
      <c r="C6" s="18" t="s">
        <v>29</v>
      </c>
      <c r="D6" s="18" t="s">
        <v>28</v>
      </c>
      <c r="E6" s="16" t="s">
        <v>20</v>
      </c>
      <c r="F6" s="18" t="s">
        <v>21</v>
      </c>
      <c r="G6" s="44" t="s">
        <v>66</v>
      </c>
      <c r="H6" s="47" t="s">
        <v>67</v>
      </c>
      <c r="I6" s="47" t="s">
        <v>23</v>
      </c>
      <c r="J6" s="47" t="s">
        <v>42</v>
      </c>
      <c r="K6" s="25" t="s">
        <v>137</v>
      </c>
      <c r="L6" s="16"/>
      <c r="M6" s="27" t="s">
        <v>163</v>
      </c>
      <c r="N6" s="17" t="s">
        <v>164</v>
      </c>
      <c r="O6" s="4" t="s">
        <v>161</v>
      </c>
      <c r="P6" s="17" t="s">
        <v>68</v>
      </c>
      <c r="Q6" s="19">
        <v>14589</v>
      </c>
      <c r="R6" s="4" t="s">
        <v>144</v>
      </c>
      <c r="S6" s="22" t="s">
        <v>44</v>
      </c>
      <c r="T6" s="4" t="s">
        <v>145</v>
      </c>
      <c r="U6" s="16">
        <v>14589</v>
      </c>
      <c r="V6" s="23">
        <f t="shared" ref="V6:V19" si="0">Q6-U6</f>
        <v>0</v>
      </c>
    </row>
    <row r="7" spans="1:24" ht="26.25" thickBot="1" x14ac:dyDescent="0.3">
      <c r="A7" s="18"/>
      <c r="B7" s="18"/>
      <c r="C7" s="18"/>
      <c r="D7" s="18"/>
      <c r="E7" s="19"/>
      <c r="F7" s="18" t="s">
        <v>45</v>
      </c>
      <c r="G7" s="45"/>
      <c r="H7" s="48"/>
      <c r="I7" s="48"/>
      <c r="J7" s="48"/>
      <c r="K7" s="25" t="s">
        <v>137</v>
      </c>
      <c r="L7" s="19"/>
      <c r="M7" s="27" t="s">
        <v>166</v>
      </c>
      <c r="N7" s="21" t="s">
        <v>165</v>
      </c>
      <c r="O7" s="4" t="s">
        <v>162</v>
      </c>
      <c r="P7" s="21" t="s">
        <v>68</v>
      </c>
      <c r="Q7" s="19">
        <v>7785</v>
      </c>
      <c r="R7" s="4" t="s">
        <v>144</v>
      </c>
      <c r="S7" s="22" t="s">
        <v>44</v>
      </c>
      <c r="T7" s="4" t="s">
        <v>145</v>
      </c>
      <c r="U7" s="19">
        <f>4589+612</f>
        <v>5201</v>
      </c>
      <c r="V7" s="23">
        <f t="shared" si="0"/>
        <v>2584</v>
      </c>
    </row>
    <row r="8" spans="1:24" ht="39" thickBot="1" x14ac:dyDescent="0.3">
      <c r="A8" s="18"/>
      <c r="B8" s="18"/>
      <c r="C8" s="18"/>
      <c r="D8" s="18"/>
      <c r="E8" s="19"/>
      <c r="F8" s="18" t="s">
        <v>47</v>
      </c>
      <c r="G8" s="45"/>
      <c r="H8" s="48"/>
      <c r="I8" s="48"/>
      <c r="J8" s="48"/>
      <c r="K8" s="25" t="s">
        <v>137</v>
      </c>
      <c r="L8" s="19"/>
      <c r="M8" s="27" t="s">
        <v>168</v>
      </c>
      <c r="N8" s="21" t="s">
        <v>167</v>
      </c>
      <c r="O8" s="4" t="s">
        <v>161</v>
      </c>
      <c r="P8" s="21" t="s">
        <v>68</v>
      </c>
      <c r="Q8" s="19">
        <v>9268</v>
      </c>
      <c r="R8" s="4" t="s">
        <v>144</v>
      </c>
      <c r="S8" s="22" t="s">
        <v>44</v>
      </c>
      <c r="T8" s="4" t="s">
        <v>145</v>
      </c>
      <c r="U8" s="19">
        <f>5767+565</f>
        <v>6332</v>
      </c>
      <c r="V8" s="23">
        <f t="shared" si="0"/>
        <v>2936</v>
      </c>
    </row>
    <row r="9" spans="1:24" ht="39" thickBot="1" x14ac:dyDescent="0.3">
      <c r="A9" s="18"/>
      <c r="B9" s="18"/>
      <c r="C9" s="18"/>
      <c r="D9" s="18"/>
      <c r="E9" s="19"/>
      <c r="F9" s="18" t="s">
        <v>48</v>
      </c>
      <c r="G9" s="45"/>
      <c r="H9" s="48"/>
      <c r="I9" s="48"/>
      <c r="J9" s="48"/>
      <c r="K9" s="25" t="s">
        <v>137</v>
      </c>
      <c r="L9" s="19"/>
      <c r="M9" s="27" t="s">
        <v>169</v>
      </c>
      <c r="N9" s="21" t="s">
        <v>170</v>
      </c>
      <c r="O9" s="4" t="s">
        <v>149</v>
      </c>
      <c r="P9" s="21" t="s">
        <v>150</v>
      </c>
      <c r="Q9" s="19">
        <v>216006</v>
      </c>
      <c r="R9" s="4" t="s">
        <v>144</v>
      </c>
      <c r="S9" s="22" t="s">
        <v>44</v>
      </c>
      <c r="T9" s="20" t="s">
        <v>69</v>
      </c>
      <c r="U9" s="19">
        <v>106568</v>
      </c>
      <c r="V9" s="23">
        <f t="shared" si="0"/>
        <v>109438</v>
      </c>
    </row>
    <row r="10" spans="1:24" ht="26.25" thickBot="1" x14ac:dyDescent="0.3">
      <c r="A10" s="18"/>
      <c r="B10" s="18"/>
      <c r="C10" s="18"/>
      <c r="D10" s="18"/>
      <c r="E10" s="19"/>
      <c r="F10" s="18" t="s">
        <v>49</v>
      </c>
      <c r="G10" s="45"/>
      <c r="H10" s="48"/>
      <c r="I10" s="48"/>
      <c r="J10" s="48"/>
      <c r="K10" s="25" t="s">
        <v>137</v>
      </c>
      <c r="L10" s="19"/>
      <c r="M10" s="27" t="s">
        <v>171</v>
      </c>
      <c r="N10" s="21" t="s">
        <v>172</v>
      </c>
      <c r="O10" s="4" t="s">
        <v>152</v>
      </c>
      <c r="P10" s="21" t="s">
        <v>153</v>
      </c>
      <c r="Q10" s="19">
        <v>35345</v>
      </c>
      <c r="R10" s="4" t="s">
        <v>144</v>
      </c>
      <c r="S10" s="22" t="s">
        <v>44</v>
      </c>
      <c r="T10" s="20" t="s">
        <v>138</v>
      </c>
      <c r="U10" s="19">
        <f>10998+6439</f>
        <v>17437</v>
      </c>
      <c r="V10" s="23">
        <f t="shared" si="0"/>
        <v>17908</v>
      </c>
    </row>
    <row r="11" spans="1:24" ht="26.25" thickBot="1" x14ac:dyDescent="0.3">
      <c r="A11" s="18"/>
      <c r="B11" s="18"/>
      <c r="C11" s="18"/>
      <c r="D11" s="18"/>
      <c r="E11" s="19"/>
      <c r="F11" s="18" t="s">
        <v>54</v>
      </c>
      <c r="G11" s="45"/>
      <c r="H11" s="48"/>
      <c r="I11" s="48"/>
      <c r="J11" s="48"/>
      <c r="K11" s="25" t="s">
        <v>137</v>
      </c>
      <c r="L11" s="19"/>
      <c r="M11" s="27" t="s">
        <v>173</v>
      </c>
      <c r="N11" s="21" t="s">
        <v>174</v>
      </c>
      <c r="O11" s="4" t="s">
        <v>154</v>
      </c>
      <c r="P11" s="21" t="s">
        <v>155</v>
      </c>
      <c r="Q11" s="19">
        <v>23753</v>
      </c>
      <c r="R11" s="4" t="s">
        <v>144</v>
      </c>
      <c r="S11" s="22" t="s">
        <v>44</v>
      </c>
      <c r="T11" s="20" t="s">
        <v>156</v>
      </c>
      <c r="U11" s="19">
        <f>7390+4326</f>
        <v>11716</v>
      </c>
      <c r="V11" s="23">
        <f t="shared" si="0"/>
        <v>12037</v>
      </c>
    </row>
    <row r="12" spans="1:24" ht="39" thickBot="1" x14ac:dyDescent="0.3">
      <c r="A12" s="18"/>
      <c r="B12" s="18"/>
      <c r="C12" s="18"/>
      <c r="D12" s="18"/>
      <c r="E12" s="19"/>
      <c r="F12" s="18" t="s">
        <v>55</v>
      </c>
      <c r="G12" s="45"/>
      <c r="H12" s="48"/>
      <c r="I12" s="48"/>
      <c r="J12" s="48"/>
      <c r="K12" s="25" t="s">
        <v>137</v>
      </c>
      <c r="L12" s="19"/>
      <c r="M12" s="21" t="s">
        <v>175</v>
      </c>
      <c r="N12" s="21" t="s">
        <v>176</v>
      </c>
      <c r="O12" s="4" t="s">
        <v>158</v>
      </c>
      <c r="P12" s="5" t="s">
        <v>159</v>
      </c>
      <c r="Q12" s="19">
        <v>17932</v>
      </c>
      <c r="R12" s="4" t="s">
        <v>144</v>
      </c>
      <c r="S12" s="22" t="s">
        <v>44</v>
      </c>
      <c r="T12" s="3" t="s">
        <v>160</v>
      </c>
      <c r="U12" s="19">
        <v>4274</v>
      </c>
      <c r="V12" s="23">
        <f t="shared" si="0"/>
        <v>13658</v>
      </c>
    </row>
    <row r="13" spans="1:24" ht="26.25" thickBot="1" x14ac:dyDescent="0.3">
      <c r="A13" s="18"/>
      <c r="B13" s="18"/>
      <c r="C13" s="18"/>
      <c r="D13" s="18"/>
      <c r="E13" s="19"/>
      <c r="F13" s="18" t="s">
        <v>56</v>
      </c>
      <c r="G13" s="46"/>
      <c r="H13" s="49"/>
      <c r="I13" s="49"/>
      <c r="J13" s="49"/>
      <c r="K13" s="42" t="s">
        <v>137</v>
      </c>
      <c r="L13" s="19"/>
      <c r="M13" s="21" t="s">
        <v>196</v>
      </c>
      <c r="N13" s="21" t="s">
        <v>222</v>
      </c>
      <c r="O13" s="4" t="s">
        <v>223</v>
      </c>
      <c r="P13" s="21" t="s">
        <v>224</v>
      </c>
      <c r="Q13" s="19">
        <v>4150</v>
      </c>
      <c r="R13" s="4" t="s">
        <v>240</v>
      </c>
      <c r="S13" s="22" t="s">
        <v>44</v>
      </c>
      <c r="T13" s="20" t="s">
        <v>226</v>
      </c>
      <c r="U13" s="19">
        <v>4150</v>
      </c>
      <c r="V13" s="23">
        <f t="shared" si="0"/>
        <v>0</v>
      </c>
    </row>
    <row r="14" spans="1:24" ht="26.25" thickBot="1" x14ac:dyDescent="0.3">
      <c r="A14" s="5"/>
      <c r="B14" s="5"/>
      <c r="C14" s="5"/>
      <c r="D14" s="5"/>
      <c r="E14" s="2"/>
      <c r="F14" s="18" t="s">
        <v>57</v>
      </c>
      <c r="G14" s="50" t="s">
        <v>86</v>
      </c>
      <c r="H14" s="51" t="s">
        <v>87</v>
      </c>
      <c r="I14" s="51" t="s">
        <v>23</v>
      </c>
      <c r="J14" s="51" t="s">
        <v>42</v>
      </c>
      <c r="K14" s="25" t="s">
        <v>137</v>
      </c>
      <c r="L14" s="19"/>
      <c r="M14" s="27" t="s">
        <v>177</v>
      </c>
      <c r="N14" s="21" t="s">
        <v>178</v>
      </c>
      <c r="O14" s="4" t="s">
        <v>162</v>
      </c>
      <c r="P14" s="17" t="s">
        <v>68</v>
      </c>
      <c r="Q14" s="19">
        <v>27384</v>
      </c>
      <c r="R14" s="4" t="s">
        <v>144</v>
      </c>
      <c r="S14" s="22" t="s">
        <v>44</v>
      </c>
      <c r="T14" s="4" t="s">
        <v>145</v>
      </c>
      <c r="U14" s="19">
        <f>9400+1650</f>
        <v>11050</v>
      </c>
      <c r="V14" s="23">
        <f t="shared" si="0"/>
        <v>16334</v>
      </c>
    </row>
    <row r="15" spans="1:24" ht="39" thickBot="1" x14ac:dyDescent="0.3">
      <c r="A15" s="5"/>
      <c r="B15" s="5"/>
      <c r="C15" s="5"/>
      <c r="D15" s="5"/>
      <c r="E15" s="2"/>
      <c r="F15" s="18" t="s">
        <v>58</v>
      </c>
      <c r="G15" s="50"/>
      <c r="H15" s="51"/>
      <c r="I15" s="51"/>
      <c r="J15" s="51"/>
      <c r="K15" s="25" t="s">
        <v>137</v>
      </c>
      <c r="L15" s="19"/>
      <c r="M15" s="27" t="s">
        <v>98</v>
      </c>
      <c r="N15" s="21" t="s">
        <v>179</v>
      </c>
      <c r="O15" s="4" t="s">
        <v>161</v>
      </c>
      <c r="P15" s="21" t="s">
        <v>68</v>
      </c>
      <c r="Q15" s="19">
        <v>11062</v>
      </c>
      <c r="R15" s="4" t="s">
        <v>144</v>
      </c>
      <c r="S15" s="22" t="s">
        <v>44</v>
      </c>
      <c r="T15" s="4" t="s">
        <v>145</v>
      </c>
      <c r="U15" s="19">
        <v>11062</v>
      </c>
      <c r="V15" s="23">
        <f t="shared" si="0"/>
        <v>0</v>
      </c>
    </row>
    <row r="16" spans="1:24" ht="39" thickBot="1" x14ac:dyDescent="0.3">
      <c r="A16" s="5"/>
      <c r="B16" s="5"/>
      <c r="C16" s="5"/>
      <c r="D16" s="5"/>
      <c r="E16" s="2"/>
      <c r="F16" s="18" t="s">
        <v>59</v>
      </c>
      <c r="G16" s="50"/>
      <c r="H16" s="51"/>
      <c r="I16" s="51"/>
      <c r="J16" s="51"/>
      <c r="K16" s="25" t="s">
        <v>137</v>
      </c>
      <c r="L16" s="19"/>
      <c r="M16" s="21" t="s">
        <v>180</v>
      </c>
      <c r="N16" s="21" t="s">
        <v>178</v>
      </c>
      <c r="O16" s="4" t="s">
        <v>149</v>
      </c>
      <c r="P16" s="21" t="s">
        <v>150</v>
      </c>
      <c r="Q16" s="19">
        <v>168674</v>
      </c>
      <c r="R16" s="4" t="s">
        <v>144</v>
      </c>
      <c r="S16" s="22" t="s">
        <v>44</v>
      </c>
      <c r="T16" s="20" t="s">
        <v>69</v>
      </c>
      <c r="U16" s="19">
        <v>83217</v>
      </c>
      <c r="V16" s="23">
        <f t="shared" si="0"/>
        <v>85457</v>
      </c>
    </row>
    <row r="17" spans="1:22" ht="26.25" thickBot="1" x14ac:dyDescent="0.3">
      <c r="A17" s="5"/>
      <c r="B17" s="5"/>
      <c r="C17" s="5"/>
      <c r="D17" s="5"/>
      <c r="E17" s="2"/>
      <c r="F17" s="18" t="s">
        <v>60</v>
      </c>
      <c r="G17" s="50"/>
      <c r="H17" s="51"/>
      <c r="I17" s="51"/>
      <c r="J17" s="51"/>
      <c r="K17" s="25" t="s">
        <v>137</v>
      </c>
      <c r="L17" s="19"/>
      <c r="M17" s="21" t="s">
        <v>46</v>
      </c>
      <c r="N17" s="21" t="s">
        <v>178</v>
      </c>
      <c r="O17" s="4" t="s">
        <v>152</v>
      </c>
      <c r="P17" s="21" t="s">
        <v>153</v>
      </c>
      <c r="Q17" s="19">
        <v>106467</v>
      </c>
      <c r="R17" s="4" t="s">
        <v>144</v>
      </c>
      <c r="S17" s="22" t="s">
        <v>44</v>
      </c>
      <c r="T17" s="20" t="s">
        <v>138</v>
      </c>
      <c r="U17" s="19">
        <v>52523</v>
      </c>
      <c r="V17" s="23">
        <f t="shared" si="0"/>
        <v>53944</v>
      </c>
    </row>
    <row r="18" spans="1:22" ht="26.25" thickBot="1" x14ac:dyDescent="0.3">
      <c r="A18" s="5"/>
      <c r="B18" s="5"/>
      <c r="C18" s="5"/>
      <c r="D18" s="5"/>
      <c r="E18" s="2"/>
      <c r="F18" s="18" t="s">
        <v>61</v>
      </c>
      <c r="G18" s="50"/>
      <c r="H18" s="51"/>
      <c r="I18" s="51"/>
      <c r="J18" s="51"/>
      <c r="K18" s="25" t="s">
        <v>137</v>
      </c>
      <c r="L18" s="19"/>
      <c r="M18" s="21" t="s">
        <v>181</v>
      </c>
      <c r="N18" s="21" t="s">
        <v>182</v>
      </c>
      <c r="O18" s="4" t="s">
        <v>154</v>
      </c>
      <c r="P18" s="21" t="s">
        <v>155</v>
      </c>
      <c r="Q18" s="19">
        <v>53211</v>
      </c>
      <c r="R18" s="4" t="s">
        <v>144</v>
      </c>
      <c r="S18" s="22" t="s">
        <v>44</v>
      </c>
      <c r="T18" s="20" t="s">
        <v>156</v>
      </c>
      <c r="U18" s="19">
        <v>26247</v>
      </c>
      <c r="V18" s="23">
        <f t="shared" si="0"/>
        <v>26964</v>
      </c>
    </row>
    <row r="19" spans="1:22" ht="38.25" x14ac:dyDescent="0.25">
      <c r="A19" s="5"/>
      <c r="B19" s="5"/>
      <c r="C19" s="5"/>
      <c r="D19" s="5"/>
      <c r="E19" s="2"/>
      <c r="F19" s="18" t="s">
        <v>62</v>
      </c>
      <c r="G19" s="50"/>
      <c r="H19" s="51"/>
      <c r="I19" s="51"/>
      <c r="J19" s="51"/>
      <c r="K19" s="25" t="s">
        <v>137</v>
      </c>
      <c r="L19" s="19"/>
      <c r="M19" s="21" t="s">
        <v>175</v>
      </c>
      <c r="N19" s="21" t="s">
        <v>183</v>
      </c>
      <c r="O19" s="4" t="s">
        <v>158</v>
      </c>
      <c r="P19" s="5" t="s">
        <v>159</v>
      </c>
      <c r="Q19" s="19">
        <v>8548.08</v>
      </c>
      <c r="R19" s="4" t="s">
        <v>144</v>
      </c>
      <c r="S19" s="22" t="s">
        <v>44</v>
      </c>
      <c r="T19" s="3" t="s">
        <v>160</v>
      </c>
      <c r="U19" s="19">
        <f>4274+4274</f>
        <v>8548</v>
      </c>
      <c r="V19" s="2">
        <f t="shared" si="0"/>
        <v>7.999999999992724E-2</v>
      </c>
    </row>
  </sheetData>
  <mergeCells count="9">
    <mergeCell ref="A2:V2"/>
    <mergeCell ref="G14:G19"/>
    <mergeCell ref="H14:H19"/>
    <mergeCell ref="I14:I19"/>
    <mergeCell ref="J14:J19"/>
    <mergeCell ref="G6:G13"/>
    <mergeCell ref="H6:H13"/>
    <mergeCell ref="I6:I13"/>
    <mergeCell ref="J6:J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6"/>
  <sheetViews>
    <sheetView topLeftCell="D19" workbookViewId="0">
      <selection activeCell="U26" sqref="U26"/>
    </sheetView>
  </sheetViews>
  <sheetFormatPr defaultColWidth="8.85546875" defaultRowHeight="12.75" x14ac:dyDescent="0.25"/>
  <cols>
    <col min="1" max="1" width="6.28515625" style="6" customWidth="1"/>
    <col min="2" max="2" width="6.140625" style="6" customWidth="1"/>
    <col min="3" max="3" width="4.28515625" style="6" customWidth="1"/>
    <col min="4" max="4" width="4.7109375" style="6" customWidth="1"/>
    <col min="5" max="5" width="3.28515625" style="6" customWidth="1"/>
    <col min="6" max="6" width="9.140625" style="6" customWidth="1"/>
    <col min="7" max="7" width="8" style="6" customWidth="1"/>
    <col min="8" max="10" width="11.7109375" style="6" customWidth="1"/>
    <col min="11" max="11" width="10.140625" style="6" customWidth="1"/>
    <col min="12" max="12" width="8.7109375" style="6" customWidth="1"/>
    <col min="13" max="13" width="8.42578125" style="8" customWidth="1"/>
    <col min="14" max="14" width="9.42578125" style="8" customWidth="1"/>
    <col min="15" max="15" width="14.42578125" style="6" customWidth="1"/>
    <col min="16" max="16" width="7.85546875" style="8" customWidth="1"/>
    <col min="17" max="18" width="11.7109375" style="6" customWidth="1"/>
    <col min="19" max="19" width="8.140625" style="7" customWidth="1"/>
    <col min="20" max="217" width="11.7109375" style="6" customWidth="1"/>
    <col min="218" max="16384" width="8.85546875" style="6"/>
  </cols>
  <sheetData>
    <row r="2" spans="1:22" ht="67.5" customHeight="1" x14ac:dyDescent="0.5">
      <c r="A2" s="43" t="s">
        <v>22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1:22" ht="13.5" thickBot="1" x14ac:dyDescent="0.3"/>
    <row r="4" spans="1:22" ht="215.25" customHeight="1" thickBot="1" x14ac:dyDescent="0.3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0" t="s">
        <v>11</v>
      </c>
      <c r="M4" s="11" t="s">
        <v>12</v>
      </c>
      <c r="N4" s="11" t="s">
        <v>13</v>
      </c>
      <c r="O4" s="10" t="s">
        <v>14</v>
      </c>
      <c r="P4" s="11" t="s">
        <v>15</v>
      </c>
      <c r="Q4" s="10" t="s">
        <v>16</v>
      </c>
      <c r="R4" s="10" t="s">
        <v>17</v>
      </c>
      <c r="S4" s="12" t="s">
        <v>18</v>
      </c>
      <c r="T4" s="10" t="s">
        <v>19</v>
      </c>
      <c r="U4" s="10" t="s">
        <v>50</v>
      </c>
      <c r="V4" s="13" t="s">
        <v>51</v>
      </c>
    </row>
    <row r="5" spans="1:22" ht="13.5" thickBot="1" x14ac:dyDescent="0.3">
      <c r="A5" s="14">
        <v>1</v>
      </c>
      <c r="B5" s="15">
        <v>2</v>
      </c>
      <c r="C5" s="14">
        <v>3</v>
      </c>
      <c r="D5" s="15">
        <v>4</v>
      </c>
      <c r="E5" s="14">
        <v>6</v>
      </c>
      <c r="F5" s="15">
        <v>7</v>
      </c>
      <c r="G5" s="14">
        <v>9</v>
      </c>
      <c r="H5" s="14">
        <v>10</v>
      </c>
      <c r="I5" s="14">
        <v>11</v>
      </c>
      <c r="J5" s="14">
        <v>12</v>
      </c>
      <c r="K5" s="14">
        <v>13</v>
      </c>
      <c r="L5" s="15">
        <v>14</v>
      </c>
      <c r="M5" s="14">
        <v>15</v>
      </c>
      <c r="N5" s="14">
        <v>16</v>
      </c>
      <c r="O5" s="15">
        <v>17</v>
      </c>
      <c r="P5" s="14">
        <v>18</v>
      </c>
      <c r="Q5" s="15">
        <v>19</v>
      </c>
      <c r="R5" s="14">
        <v>20</v>
      </c>
      <c r="S5" s="14">
        <v>21</v>
      </c>
      <c r="T5" s="15">
        <v>22</v>
      </c>
      <c r="U5" s="15">
        <v>29</v>
      </c>
      <c r="V5" s="26">
        <v>32</v>
      </c>
    </row>
    <row r="6" spans="1:22" ht="26.25" thickBot="1" x14ac:dyDescent="0.3">
      <c r="A6" s="18" t="s">
        <v>31</v>
      </c>
      <c r="B6" s="18" t="s">
        <v>24</v>
      </c>
      <c r="C6" s="18" t="s">
        <v>25</v>
      </c>
      <c r="D6" s="18" t="s">
        <v>26</v>
      </c>
      <c r="E6" s="16" t="s">
        <v>20</v>
      </c>
      <c r="F6" s="18" t="s">
        <v>21</v>
      </c>
      <c r="G6" s="44" t="s">
        <v>108</v>
      </c>
      <c r="H6" s="47" t="s">
        <v>109</v>
      </c>
      <c r="I6" s="47" t="s">
        <v>23</v>
      </c>
      <c r="J6" s="47" t="s">
        <v>42</v>
      </c>
      <c r="K6" s="25" t="s">
        <v>137</v>
      </c>
      <c r="L6" s="31"/>
      <c r="M6" s="32" t="s">
        <v>195</v>
      </c>
      <c r="N6" s="32" t="s">
        <v>183</v>
      </c>
      <c r="O6" s="4" t="s">
        <v>162</v>
      </c>
      <c r="P6" s="32" t="s">
        <v>68</v>
      </c>
      <c r="Q6" s="31">
        <v>38298</v>
      </c>
      <c r="R6" s="4" t="s">
        <v>144</v>
      </c>
      <c r="S6" s="22" t="s">
        <v>44</v>
      </c>
      <c r="T6" s="4" t="s">
        <v>145</v>
      </c>
      <c r="U6" s="16">
        <f>18968+270+1280+280</f>
        <v>20798</v>
      </c>
      <c r="V6" s="2">
        <f>Q6-U6</f>
        <v>17500</v>
      </c>
    </row>
    <row r="7" spans="1:22" ht="39" thickBot="1" x14ac:dyDescent="0.3">
      <c r="A7" s="18"/>
      <c r="B7" s="18"/>
      <c r="C7" s="18"/>
      <c r="D7" s="18"/>
      <c r="E7" s="19"/>
      <c r="F7" s="18" t="s">
        <v>45</v>
      </c>
      <c r="G7" s="45"/>
      <c r="H7" s="48"/>
      <c r="I7" s="48"/>
      <c r="J7" s="48"/>
      <c r="K7" s="25" t="s">
        <v>137</v>
      </c>
      <c r="L7" s="33"/>
      <c r="M7" s="34" t="s">
        <v>196</v>
      </c>
      <c r="N7" s="34" t="s">
        <v>183</v>
      </c>
      <c r="O7" s="4" t="s">
        <v>149</v>
      </c>
      <c r="P7" s="34" t="s">
        <v>150</v>
      </c>
      <c r="Q7" s="33">
        <v>381966</v>
      </c>
      <c r="R7" s="4" t="s">
        <v>144</v>
      </c>
      <c r="S7" s="22" t="s">
        <v>44</v>
      </c>
      <c r="T7" s="20" t="s">
        <v>69</v>
      </c>
      <c r="U7" s="19">
        <v>188439</v>
      </c>
      <c r="V7" s="2">
        <f t="shared" ref="V7:V66" si="0">Q7-U7</f>
        <v>193527</v>
      </c>
    </row>
    <row r="8" spans="1:22" ht="26.25" thickBot="1" x14ac:dyDescent="0.3">
      <c r="A8" s="18"/>
      <c r="B8" s="18"/>
      <c r="C8" s="18"/>
      <c r="D8" s="18"/>
      <c r="E8" s="19"/>
      <c r="F8" s="18" t="s">
        <v>47</v>
      </c>
      <c r="G8" s="45"/>
      <c r="H8" s="48"/>
      <c r="I8" s="48"/>
      <c r="J8" s="48"/>
      <c r="K8" s="25" t="s">
        <v>137</v>
      </c>
      <c r="L8" s="33"/>
      <c r="M8" s="34" t="s">
        <v>46</v>
      </c>
      <c r="N8" s="34" t="s">
        <v>183</v>
      </c>
      <c r="O8" s="4" t="s">
        <v>152</v>
      </c>
      <c r="P8" s="34" t="s">
        <v>153</v>
      </c>
      <c r="Q8" s="33">
        <v>30957</v>
      </c>
      <c r="R8" s="4" t="s">
        <v>144</v>
      </c>
      <c r="S8" s="22" t="s">
        <v>44</v>
      </c>
      <c r="T8" s="20" t="s">
        <v>138</v>
      </c>
      <c r="U8" s="19">
        <v>15272</v>
      </c>
      <c r="V8" s="2">
        <f t="shared" si="0"/>
        <v>15685</v>
      </c>
    </row>
    <row r="9" spans="1:22" ht="26.25" thickBot="1" x14ac:dyDescent="0.3">
      <c r="A9" s="18"/>
      <c r="B9" s="18"/>
      <c r="C9" s="18"/>
      <c r="D9" s="18"/>
      <c r="E9" s="19"/>
      <c r="F9" s="18" t="s">
        <v>48</v>
      </c>
      <c r="G9" s="45"/>
      <c r="H9" s="48"/>
      <c r="I9" s="48"/>
      <c r="J9" s="48"/>
      <c r="K9" s="25" t="s">
        <v>137</v>
      </c>
      <c r="L9" s="33"/>
      <c r="M9" s="34" t="s">
        <v>175</v>
      </c>
      <c r="N9" s="34" t="s">
        <v>183</v>
      </c>
      <c r="O9" s="4" t="s">
        <v>154</v>
      </c>
      <c r="P9" s="34" t="s">
        <v>155</v>
      </c>
      <c r="Q9" s="33">
        <v>69365</v>
      </c>
      <c r="R9" s="4" t="s">
        <v>144</v>
      </c>
      <c r="S9" s="22" t="s">
        <v>44</v>
      </c>
      <c r="T9" s="20" t="s">
        <v>156</v>
      </c>
      <c r="U9" s="19">
        <v>25937</v>
      </c>
      <c r="V9" s="2">
        <f t="shared" si="0"/>
        <v>43428</v>
      </c>
    </row>
    <row r="10" spans="1:22" ht="39" thickBot="1" x14ac:dyDescent="0.3">
      <c r="A10" s="18"/>
      <c r="B10" s="18"/>
      <c r="C10" s="18"/>
      <c r="D10" s="18"/>
      <c r="E10" s="19"/>
      <c r="F10" s="18" t="s">
        <v>49</v>
      </c>
      <c r="G10" s="45"/>
      <c r="H10" s="48"/>
      <c r="I10" s="48"/>
      <c r="J10" s="48"/>
      <c r="K10" s="25" t="s">
        <v>137</v>
      </c>
      <c r="L10" s="33"/>
      <c r="M10" s="34" t="s">
        <v>197</v>
      </c>
      <c r="N10" s="34" t="s">
        <v>183</v>
      </c>
      <c r="O10" s="4" t="s">
        <v>158</v>
      </c>
      <c r="P10" s="34" t="s">
        <v>159</v>
      </c>
      <c r="Q10" s="33">
        <v>12500</v>
      </c>
      <c r="R10" s="4" t="s">
        <v>144</v>
      </c>
      <c r="S10" s="22" t="s">
        <v>44</v>
      </c>
      <c r="T10" s="3" t="s">
        <v>160</v>
      </c>
      <c r="U10" s="19">
        <v>12500</v>
      </c>
      <c r="V10" s="2">
        <f t="shared" si="0"/>
        <v>0</v>
      </c>
    </row>
    <row r="11" spans="1:22" ht="26.25" thickBot="1" x14ac:dyDescent="0.3">
      <c r="A11" s="18"/>
      <c r="B11" s="18"/>
      <c r="C11" s="18"/>
      <c r="D11" s="18"/>
      <c r="E11" s="19"/>
      <c r="F11" s="18" t="s">
        <v>54</v>
      </c>
      <c r="G11" s="57" t="s">
        <v>111</v>
      </c>
      <c r="H11" s="53" t="s">
        <v>112</v>
      </c>
      <c r="I11" s="53" t="s">
        <v>23</v>
      </c>
      <c r="J11" s="53" t="s">
        <v>42</v>
      </c>
      <c r="K11" s="25" t="s">
        <v>137</v>
      </c>
      <c r="L11" s="33"/>
      <c r="M11" s="34" t="s">
        <v>195</v>
      </c>
      <c r="N11" s="34" t="s">
        <v>183</v>
      </c>
      <c r="O11" s="4" t="s">
        <v>162</v>
      </c>
      <c r="P11" s="32" t="s">
        <v>68</v>
      </c>
      <c r="Q11" s="33">
        <v>19152</v>
      </c>
      <c r="R11" s="4" t="s">
        <v>144</v>
      </c>
      <c r="S11" s="22" t="s">
        <v>44</v>
      </c>
      <c r="T11" s="4" t="s">
        <v>145</v>
      </c>
      <c r="U11" s="19">
        <f>12832+560+925</f>
        <v>14317</v>
      </c>
      <c r="V11" s="2">
        <f t="shared" si="0"/>
        <v>4835</v>
      </c>
    </row>
    <row r="12" spans="1:22" ht="39" thickBot="1" x14ac:dyDescent="0.3">
      <c r="A12" s="18"/>
      <c r="B12" s="18"/>
      <c r="C12" s="18"/>
      <c r="D12" s="18"/>
      <c r="E12" s="19"/>
      <c r="F12" s="18" t="s">
        <v>55</v>
      </c>
      <c r="G12" s="45"/>
      <c r="H12" s="54"/>
      <c r="I12" s="54"/>
      <c r="J12" s="54"/>
      <c r="K12" s="25" t="s">
        <v>137</v>
      </c>
      <c r="L12" s="33"/>
      <c r="M12" s="34" t="s">
        <v>198</v>
      </c>
      <c r="N12" s="35" t="s">
        <v>183</v>
      </c>
      <c r="O12" s="4" t="s">
        <v>149</v>
      </c>
      <c r="P12" s="34" t="s">
        <v>150</v>
      </c>
      <c r="Q12" s="33">
        <v>243942</v>
      </c>
      <c r="R12" s="4" t="s">
        <v>144</v>
      </c>
      <c r="S12" s="22" t="s">
        <v>44</v>
      </c>
      <c r="T12" s="20" t="s">
        <v>69</v>
      </c>
      <c r="U12" s="19">
        <f>75910+44441</f>
        <v>120351</v>
      </c>
      <c r="V12" s="2">
        <f t="shared" si="0"/>
        <v>123591</v>
      </c>
    </row>
    <row r="13" spans="1:22" ht="26.25" thickBot="1" x14ac:dyDescent="0.3">
      <c r="A13" s="18"/>
      <c r="B13" s="18"/>
      <c r="C13" s="18"/>
      <c r="D13" s="18"/>
      <c r="E13" s="19"/>
      <c r="F13" s="18" t="s">
        <v>56</v>
      </c>
      <c r="G13" s="45"/>
      <c r="H13" s="54"/>
      <c r="I13" s="54"/>
      <c r="J13" s="54"/>
      <c r="K13" s="25" t="s">
        <v>137</v>
      </c>
      <c r="L13" s="33"/>
      <c r="M13" s="34" t="s">
        <v>46</v>
      </c>
      <c r="N13" s="34" t="s">
        <v>183</v>
      </c>
      <c r="O13" s="4" t="s">
        <v>152</v>
      </c>
      <c r="P13" s="34" t="s">
        <v>153</v>
      </c>
      <c r="Q13" s="33">
        <v>132823</v>
      </c>
      <c r="R13" s="4" t="s">
        <v>144</v>
      </c>
      <c r="S13" s="22" t="s">
        <v>44</v>
      </c>
      <c r="T13" s="20" t="s">
        <v>138</v>
      </c>
      <c r="U13" s="19">
        <f>41328+24197</f>
        <v>65525</v>
      </c>
      <c r="V13" s="2">
        <f t="shared" si="0"/>
        <v>67298</v>
      </c>
    </row>
    <row r="14" spans="1:22" ht="26.25" thickBot="1" x14ac:dyDescent="0.3">
      <c r="A14" s="18"/>
      <c r="B14" s="18"/>
      <c r="C14" s="18"/>
      <c r="D14" s="18"/>
      <c r="E14" s="19"/>
      <c r="F14" s="18" t="s">
        <v>57</v>
      </c>
      <c r="G14" s="45"/>
      <c r="H14" s="54"/>
      <c r="I14" s="54"/>
      <c r="J14" s="54"/>
      <c r="K14" s="25" t="s">
        <v>137</v>
      </c>
      <c r="L14" s="33"/>
      <c r="M14" s="34" t="s">
        <v>46</v>
      </c>
      <c r="N14" s="34" t="s">
        <v>183</v>
      </c>
      <c r="O14" s="4" t="s">
        <v>154</v>
      </c>
      <c r="P14" s="34" t="s">
        <v>155</v>
      </c>
      <c r="Q14" s="33">
        <v>18298</v>
      </c>
      <c r="R14" s="4" t="s">
        <v>144</v>
      </c>
      <c r="S14" s="22" t="s">
        <v>44</v>
      </c>
      <c r="T14" s="20" t="s">
        <v>156</v>
      </c>
      <c r="U14" s="19">
        <f>1708+7318</f>
        <v>9026</v>
      </c>
      <c r="V14" s="2">
        <f t="shared" si="0"/>
        <v>9272</v>
      </c>
    </row>
    <row r="15" spans="1:22" ht="26.25" thickBot="1" x14ac:dyDescent="0.3">
      <c r="A15" s="18"/>
      <c r="B15" s="18"/>
      <c r="C15" s="18"/>
      <c r="D15" s="18"/>
      <c r="E15" s="19"/>
      <c r="F15" s="18"/>
      <c r="G15" s="45"/>
      <c r="H15" s="54"/>
      <c r="I15" s="54"/>
      <c r="J15" s="54"/>
      <c r="K15" s="42" t="s">
        <v>137</v>
      </c>
      <c r="L15" s="33"/>
      <c r="M15" s="34" t="s">
        <v>235</v>
      </c>
      <c r="N15" s="34" t="s">
        <v>236</v>
      </c>
      <c r="O15" s="4" t="s">
        <v>230</v>
      </c>
      <c r="P15" s="34" t="s">
        <v>231</v>
      </c>
      <c r="Q15" s="33">
        <v>1820</v>
      </c>
      <c r="R15" s="4" t="s">
        <v>225</v>
      </c>
      <c r="S15" s="22" t="s">
        <v>44</v>
      </c>
      <c r="T15" s="20" t="s">
        <v>226</v>
      </c>
      <c r="U15" s="19">
        <v>1820</v>
      </c>
      <c r="V15" s="2">
        <f t="shared" si="0"/>
        <v>0</v>
      </c>
    </row>
    <row r="16" spans="1:22" ht="26.25" thickBot="1" x14ac:dyDescent="0.3">
      <c r="A16" s="18"/>
      <c r="B16" s="18"/>
      <c r="C16" s="18"/>
      <c r="D16" s="18"/>
      <c r="E16" s="19"/>
      <c r="F16" s="18"/>
      <c r="G16" s="45"/>
      <c r="H16" s="54"/>
      <c r="I16" s="54"/>
      <c r="J16" s="54"/>
      <c r="K16" s="42" t="s">
        <v>137</v>
      </c>
      <c r="L16" s="33"/>
      <c r="M16" s="34" t="s">
        <v>235</v>
      </c>
      <c r="N16" s="34" t="s">
        <v>237</v>
      </c>
      <c r="O16" s="4" t="s">
        <v>233</v>
      </c>
      <c r="P16" s="34" t="s">
        <v>231</v>
      </c>
      <c r="Q16" s="33">
        <v>256</v>
      </c>
      <c r="R16" s="4" t="s">
        <v>225</v>
      </c>
      <c r="S16" s="22" t="s">
        <v>44</v>
      </c>
      <c r="T16" s="20" t="s">
        <v>234</v>
      </c>
      <c r="U16" s="19">
        <v>256</v>
      </c>
      <c r="V16" s="2">
        <f t="shared" si="0"/>
        <v>0</v>
      </c>
    </row>
    <row r="17" spans="1:22" ht="26.25" thickBot="1" x14ac:dyDescent="0.3">
      <c r="A17" s="18"/>
      <c r="B17" s="18"/>
      <c r="C17" s="18"/>
      <c r="D17" s="18"/>
      <c r="E17" s="19"/>
      <c r="F17" s="18"/>
      <c r="G17" s="45"/>
      <c r="H17" s="54"/>
      <c r="I17" s="54"/>
      <c r="J17" s="54"/>
      <c r="K17" s="42" t="s">
        <v>137</v>
      </c>
      <c r="L17" s="33"/>
      <c r="M17" s="34" t="s">
        <v>235</v>
      </c>
      <c r="N17" s="34" t="s">
        <v>236</v>
      </c>
      <c r="O17" s="4" t="s">
        <v>229</v>
      </c>
      <c r="P17" s="34" t="s">
        <v>224</v>
      </c>
      <c r="Q17" s="33">
        <v>310</v>
      </c>
      <c r="R17" s="4" t="s">
        <v>225</v>
      </c>
      <c r="S17" s="22" t="s">
        <v>44</v>
      </c>
      <c r="T17" s="20" t="s">
        <v>226</v>
      </c>
      <c r="U17" s="19">
        <v>310</v>
      </c>
      <c r="V17" s="2">
        <f t="shared" si="0"/>
        <v>0</v>
      </c>
    </row>
    <row r="18" spans="1:22" ht="39" thickBot="1" x14ac:dyDescent="0.3">
      <c r="A18" s="18"/>
      <c r="B18" s="18"/>
      <c r="C18" s="18"/>
      <c r="D18" s="18"/>
      <c r="E18" s="19"/>
      <c r="F18" s="18" t="s">
        <v>58</v>
      </c>
      <c r="G18" s="45"/>
      <c r="H18" s="54"/>
      <c r="I18" s="54"/>
      <c r="J18" s="54"/>
      <c r="K18" s="25" t="s">
        <v>137</v>
      </c>
      <c r="L18" s="33"/>
      <c r="M18" s="34" t="s">
        <v>200</v>
      </c>
      <c r="N18" s="34" t="s">
        <v>199</v>
      </c>
      <c r="O18" s="4" t="s">
        <v>158</v>
      </c>
      <c r="P18" s="34" t="s">
        <v>159</v>
      </c>
      <c r="Q18" s="33">
        <v>5699</v>
      </c>
      <c r="R18" s="4" t="s">
        <v>144</v>
      </c>
      <c r="S18" s="22" t="s">
        <v>44</v>
      </c>
      <c r="T18" s="3" t="s">
        <v>160</v>
      </c>
      <c r="U18" s="19">
        <v>5699</v>
      </c>
      <c r="V18" s="2">
        <f t="shared" si="0"/>
        <v>0</v>
      </c>
    </row>
    <row r="19" spans="1:22" ht="26.25" thickBot="1" x14ac:dyDescent="0.3">
      <c r="A19" s="18"/>
      <c r="B19" s="18"/>
      <c r="C19" s="18"/>
      <c r="D19" s="18"/>
      <c r="E19" s="19"/>
      <c r="F19" s="18" t="s">
        <v>59</v>
      </c>
      <c r="G19" s="57" t="s">
        <v>114</v>
      </c>
      <c r="H19" s="55" t="s">
        <v>115</v>
      </c>
      <c r="I19" s="55" t="s">
        <v>23</v>
      </c>
      <c r="J19" s="55" t="s">
        <v>42</v>
      </c>
      <c r="K19" s="25" t="s">
        <v>137</v>
      </c>
      <c r="L19" s="33"/>
      <c r="M19" s="34" t="s">
        <v>201</v>
      </c>
      <c r="N19" s="35" t="s">
        <v>183</v>
      </c>
      <c r="O19" s="4" t="s">
        <v>162</v>
      </c>
      <c r="P19" s="32" t="s">
        <v>68</v>
      </c>
      <c r="Q19" s="33">
        <v>13073</v>
      </c>
      <c r="R19" s="4" t="s">
        <v>144</v>
      </c>
      <c r="S19" s="22" t="s">
        <v>44</v>
      </c>
      <c r="T19" s="4" t="s">
        <v>145</v>
      </c>
      <c r="U19" s="19">
        <f>6212+196+448</f>
        <v>6856</v>
      </c>
      <c r="V19" s="2">
        <f t="shared" si="0"/>
        <v>6217</v>
      </c>
    </row>
    <row r="20" spans="1:22" ht="39" thickBot="1" x14ac:dyDescent="0.3">
      <c r="A20" s="18"/>
      <c r="B20" s="18"/>
      <c r="C20" s="18"/>
      <c r="D20" s="18"/>
      <c r="E20" s="19"/>
      <c r="F20" s="18" t="s">
        <v>60</v>
      </c>
      <c r="G20" s="45"/>
      <c r="H20" s="48"/>
      <c r="I20" s="48"/>
      <c r="J20" s="48"/>
      <c r="K20" s="25" t="s">
        <v>137</v>
      </c>
      <c r="L20" s="33"/>
      <c r="M20" s="34" t="s">
        <v>202</v>
      </c>
      <c r="N20" s="35" t="s">
        <v>183</v>
      </c>
      <c r="O20" s="4" t="s">
        <v>149</v>
      </c>
      <c r="P20" s="34" t="s">
        <v>150</v>
      </c>
      <c r="Q20" s="33">
        <v>42760</v>
      </c>
      <c r="R20" s="4" t="s">
        <v>144</v>
      </c>
      <c r="S20" s="22" t="s">
        <v>44</v>
      </c>
      <c r="T20" s="20" t="s">
        <v>69</v>
      </c>
      <c r="U20" s="19">
        <f>13306+7790</f>
        <v>21096</v>
      </c>
      <c r="V20" s="2">
        <f t="shared" si="0"/>
        <v>21664</v>
      </c>
    </row>
    <row r="21" spans="1:22" ht="26.25" thickBot="1" x14ac:dyDescent="0.3">
      <c r="A21" s="18"/>
      <c r="B21" s="18"/>
      <c r="C21" s="18"/>
      <c r="D21" s="18"/>
      <c r="E21" s="19"/>
      <c r="F21" s="18" t="s">
        <v>61</v>
      </c>
      <c r="G21" s="45"/>
      <c r="H21" s="48"/>
      <c r="I21" s="48"/>
      <c r="J21" s="48"/>
      <c r="K21" s="25" t="s">
        <v>137</v>
      </c>
      <c r="L21" s="33"/>
      <c r="M21" s="34" t="s">
        <v>46</v>
      </c>
      <c r="N21" s="35" t="s">
        <v>183</v>
      </c>
      <c r="O21" s="4" t="s">
        <v>152</v>
      </c>
      <c r="P21" s="34" t="s">
        <v>153</v>
      </c>
      <c r="Q21" s="33">
        <v>17501</v>
      </c>
      <c r="R21" s="4" t="s">
        <v>144</v>
      </c>
      <c r="S21" s="22" t="s">
        <v>44</v>
      </c>
      <c r="T21" s="20" t="s">
        <v>138</v>
      </c>
      <c r="U21" s="19">
        <f>5445+3189</f>
        <v>8634</v>
      </c>
      <c r="V21" s="2">
        <f t="shared" si="0"/>
        <v>8867</v>
      </c>
    </row>
    <row r="22" spans="1:22" ht="26.25" thickBot="1" x14ac:dyDescent="0.3">
      <c r="A22" s="18"/>
      <c r="B22" s="18"/>
      <c r="C22" s="18"/>
      <c r="D22" s="18"/>
      <c r="E22" s="19"/>
      <c r="F22" s="18" t="s">
        <v>62</v>
      </c>
      <c r="G22" s="45"/>
      <c r="H22" s="48"/>
      <c r="I22" s="48"/>
      <c r="J22" s="48"/>
      <c r="K22" s="25" t="s">
        <v>137</v>
      </c>
      <c r="L22" s="33"/>
      <c r="M22" s="34" t="s">
        <v>46</v>
      </c>
      <c r="N22" s="35" t="s">
        <v>183</v>
      </c>
      <c r="O22" s="4" t="s">
        <v>154</v>
      </c>
      <c r="P22" s="34" t="s">
        <v>155</v>
      </c>
      <c r="Q22" s="33">
        <v>11400</v>
      </c>
      <c r="R22" s="4" t="s">
        <v>144</v>
      </c>
      <c r="S22" s="22" t="s">
        <v>44</v>
      </c>
      <c r="T22" s="20" t="s">
        <v>156</v>
      </c>
      <c r="U22" s="19">
        <f>3547+2076</f>
        <v>5623</v>
      </c>
      <c r="V22" s="2">
        <f t="shared" si="0"/>
        <v>5777</v>
      </c>
    </row>
    <row r="23" spans="1:22" ht="39" thickBot="1" x14ac:dyDescent="0.3">
      <c r="A23" s="18"/>
      <c r="B23" s="18"/>
      <c r="C23" s="18"/>
      <c r="D23" s="18"/>
      <c r="E23" s="19"/>
      <c r="F23" s="18" t="s">
        <v>63</v>
      </c>
      <c r="G23" s="46"/>
      <c r="H23" s="49"/>
      <c r="I23" s="49"/>
      <c r="J23" s="49"/>
      <c r="K23" s="25" t="s">
        <v>137</v>
      </c>
      <c r="L23" s="33"/>
      <c r="M23" s="34" t="s">
        <v>203</v>
      </c>
      <c r="N23" s="35" t="s">
        <v>183</v>
      </c>
      <c r="O23" s="4" t="s">
        <v>158</v>
      </c>
      <c r="P23" s="34" t="s">
        <v>159</v>
      </c>
      <c r="Q23" s="33">
        <v>5699</v>
      </c>
      <c r="R23" s="4" t="s">
        <v>144</v>
      </c>
      <c r="S23" s="22" t="s">
        <v>44</v>
      </c>
      <c r="T23" s="3" t="s">
        <v>160</v>
      </c>
      <c r="U23" s="19">
        <f>3527+2104</f>
        <v>5631</v>
      </c>
      <c r="V23" s="2">
        <f t="shared" si="0"/>
        <v>68</v>
      </c>
    </row>
    <row r="24" spans="1:22" ht="26.25" thickBot="1" x14ac:dyDescent="0.3">
      <c r="A24" s="18"/>
      <c r="B24" s="18"/>
      <c r="C24" s="18"/>
      <c r="D24" s="18"/>
      <c r="E24" s="19"/>
      <c r="F24" s="18" t="s">
        <v>64</v>
      </c>
      <c r="G24" s="57" t="s">
        <v>116</v>
      </c>
      <c r="H24" s="55" t="s">
        <v>117</v>
      </c>
      <c r="I24" s="55" t="s">
        <v>23</v>
      </c>
      <c r="J24" s="55" t="s">
        <v>42</v>
      </c>
      <c r="K24" s="25" t="s">
        <v>137</v>
      </c>
      <c r="L24" s="33"/>
      <c r="M24" s="34" t="s">
        <v>204</v>
      </c>
      <c r="N24" s="35" t="s">
        <v>183</v>
      </c>
      <c r="O24" s="4" t="s">
        <v>162</v>
      </c>
      <c r="P24" s="32" t="s">
        <v>68</v>
      </c>
      <c r="Q24" s="33">
        <v>29735</v>
      </c>
      <c r="R24" s="4" t="s">
        <v>144</v>
      </c>
      <c r="S24" s="22" t="s">
        <v>44</v>
      </c>
      <c r="T24" s="4" t="s">
        <v>145</v>
      </c>
      <c r="U24" s="19">
        <f>10225+883</f>
        <v>11108</v>
      </c>
      <c r="V24" s="2">
        <f t="shared" si="0"/>
        <v>18627</v>
      </c>
    </row>
    <row r="25" spans="1:22" ht="39" thickBot="1" x14ac:dyDescent="0.3">
      <c r="A25" s="18"/>
      <c r="B25" s="18"/>
      <c r="C25" s="18"/>
      <c r="D25" s="18"/>
      <c r="E25" s="19"/>
      <c r="F25" s="18" t="s">
        <v>65</v>
      </c>
      <c r="G25" s="45"/>
      <c r="H25" s="48"/>
      <c r="I25" s="48"/>
      <c r="J25" s="48"/>
      <c r="K25" s="25" t="s">
        <v>137</v>
      </c>
      <c r="L25" s="33"/>
      <c r="M25" s="34" t="s">
        <v>205</v>
      </c>
      <c r="N25" s="35" t="s">
        <v>183</v>
      </c>
      <c r="O25" s="4" t="s">
        <v>149</v>
      </c>
      <c r="P25" s="34" t="s">
        <v>150</v>
      </c>
      <c r="Q25" s="33">
        <v>393479</v>
      </c>
      <c r="R25" s="4" t="s">
        <v>144</v>
      </c>
      <c r="S25" s="22" t="s">
        <v>44</v>
      </c>
      <c r="T25" s="20" t="s">
        <v>69</v>
      </c>
      <c r="U25" s="19">
        <v>174005</v>
      </c>
      <c r="V25" s="2">
        <f t="shared" si="0"/>
        <v>219474</v>
      </c>
    </row>
    <row r="26" spans="1:22" ht="26.25" thickBot="1" x14ac:dyDescent="0.3">
      <c r="A26" s="18"/>
      <c r="B26" s="18"/>
      <c r="C26" s="18"/>
      <c r="D26" s="18"/>
      <c r="E26" s="19"/>
      <c r="F26" s="18" t="s">
        <v>70</v>
      </c>
      <c r="G26" s="45"/>
      <c r="H26" s="48"/>
      <c r="I26" s="48"/>
      <c r="J26" s="48"/>
      <c r="K26" s="25" t="s">
        <v>137</v>
      </c>
      <c r="L26" s="33"/>
      <c r="M26" s="34" t="s">
        <v>46</v>
      </c>
      <c r="N26" s="34" t="s">
        <v>183</v>
      </c>
      <c r="O26" s="4" t="s">
        <v>152</v>
      </c>
      <c r="P26" s="34" t="s">
        <v>153</v>
      </c>
      <c r="Q26" s="33">
        <v>42885</v>
      </c>
      <c r="R26" s="4" t="s">
        <v>144</v>
      </c>
      <c r="S26" s="22" t="s">
        <v>44</v>
      </c>
      <c r="T26" s="20" t="s">
        <v>138</v>
      </c>
      <c r="U26" s="19">
        <v>21456</v>
      </c>
      <c r="V26" s="2">
        <f t="shared" si="0"/>
        <v>21429</v>
      </c>
    </row>
    <row r="27" spans="1:22" ht="26.25" thickBot="1" x14ac:dyDescent="0.3">
      <c r="A27" s="18"/>
      <c r="B27" s="18"/>
      <c r="C27" s="18"/>
      <c r="D27" s="18"/>
      <c r="E27" s="19"/>
      <c r="F27" s="18" t="s">
        <v>71</v>
      </c>
      <c r="G27" s="45"/>
      <c r="H27" s="48"/>
      <c r="I27" s="48"/>
      <c r="J27" s="48"/>
      <c r="K27" s="25" t="s">
        <v>137</v>
      </c>
      <c r="L27" s="33"/>
      <c r="M27" s="34" t="s">
        <v>98</v>
      </c>
      <c r="N27" s="34" t="s">
        <v>183</v>
      </c>
      <c r="O27" s="4" t="s">
        <v>154</v>
      </c>
      <c r="P27" s="34" t="s">
        <v>155</v>
      </c>
      <c r="Q27" s="33">
        <v>22799</v>
      </c>
      <c r="R27" s="4" t="s">
        <v>144</v>
      </c>
      <c r="S27" s="22" t="s">
        <v>44</v>
      </c>
      <c r="T27" s="20" t="s">
        <v>156</v>
      </c>
      <c r="U27" s="19">
        <v>11246</v>
      </c>
      <c r="V27" s="2">
        <f t="shared" si="0"/>
        <v>11553</v>
      </c>
    </row>
    <row r="28" spans="1:22" ht="26.25" thickBot="1" x14ac:dyDescent="0.3">
      <c r="A28" s="18"/>
      <c r="B28" s="18"/>
      <c r="C28" s="18"/>
      <c r="D28" s="18"/>
      <c r="E28" s="19"/>
      <c r="F28" s="18" t="s">
        <v>72</v>
      </c>
      <c r="G28" s="53" t="s">
        <v>118</v>
      </c>
      <c r="H28" s="55" t="s">
        <v>119</v>
      </c>
      <c r="I28" s="55" t="s">
        <v>23</v>
      </c>
      <c r="J28" s="55" t="s">
        <v>42</v>
      </c>
      <c r="K28" s="25" t="s">
        <v>137</v>
      </c>
      <c r="L28" s="33"/>
      <c r="M28" s="34" t="s">
        <v>195</v>
      </c>
      <c r="N28" s="34" t="s">
        <v>183</v>
      </c>
      <c r="O28" s="4" t="s">
        <v>162</v>
      </c>
      <c r="P28" s="32" t="s">
        <v>68</v>
      </c>
      <c r="Q28" s="33">
        <v>36667</v>
      </c>
      <c r="R28" s="4" t="s">
        <v>144</v>
      </c>
      <c r="S28" s="22" t="s">
        <v>44</v>
      </c>
      <c r="T28" s="4" t="s">
        <v>145</v>
      </c>
      <c r="U28" s="19">
        <f>19235+758+275</f>
        <v>20268</v>
      </c>
      <c r="V28" s="2">
        <f t="shared" si="0"/>
        <v>16399</v>
      </c>
    </row>
    <row r="29" spans="1:22" ht="39" thickBot="1" x14ac:dyDescent="0.3">
      <c r="A29" s="18"/>
      <c r="B29" s="18"/>
      <c r="C29" s="18"/>
      <c r="D29" s="18"/>
      <c r="E29" s="19"/>
      <c r="F29" s="18" t="s">
        <v>73</v>
      </c>
      <c r="G29" s="54"/>
      <c r="H29" s="48"/>
      <c r="I29" s="48"/>
      <c r="J29" s="48"/>
      <c r="K29" s="25" t="s">
        <v>137</v>
      </c>
      <c r="L29" s="33"/>
      <c r="M29" s="34" t="s">
        <v>206</v>
      </c>
      <c r="N29" s="34" t="s">
        <v>183</v>
      </c>
      <c r="O29" s="4" t="s">
        <v>149</v>
      </c>
      <c r="P29" s="34" t="s">
        <v>150</v>
      </c>
      <c r="Q29" s="33">
        <v>292601</v>
      </c>
      <c r="R29" s="4" t="s">
        <v>144</v>
      </c>
      <c r="S29" s="22" t="s">
        <v>44</v>
      </c>
      <c r="T29" s="20" t="s">
        <v>69</v>
      </c>
      <c r="U29" s="19">
        <f>91051+53306</f>
        <v>144357</v>
      </c>
      <c r="V29" s="2">
        <f t="shared" si="0"/>
        <v>148244</v>
      </c>
    </row>
    <row r="30" spans="1:22" ht="26.25" thickBot="1" x14ac:dyDescent="0.3">
      <c r="A30" s="18"/>
      <c r="B30" s="18"/>
      <c r="C30" s="18"/>
      <c r="D30" s="18"/>
      <c r="E30" s="19"/>
      <c r="F30" s="18" t="s">
        <v>74</v>
      </c>
      <c r="G30" s="54"/>
      <c r="H30" s="48"/>
      <c r="I30" s="48"/>
      <c r="J30" s="48"/>
      <c r="K30" s="25" t="s">
        <v>137</v>
      </c>
      <c r="L30" s="33"/>
      <c r="M30" s="34" t="s">
        <v>46</v>
      </c>
      <c r="N30" s="34" t="s">
        <v>183</v>
      </c>
      <c r="O30" s="4" t="s">
        <v>152</v>
      </c>
      <c r="P30" s="34" t="s">
        <v>153</v>
      </c>
      <c r="Q30" s="33">
        <v>53908</v>
      </c>
      <c r="R30" s="4" t="s">
        <v>144</v>
      </c>
      <c r="S30" s="22" t="s">
        <v>44</v>
      </c>
      <c r="T30" s="20" t="s">
        <v>138</v>
      </c>
      <c r="U30" s="19">
        <f>16264+8895</f>
        <v>25159</v>
      </c>
      <c r="V30" s="2">
        <f t="shared" si="0"/>
        <v>28749</v>
      </c>
    </row>
    <row r="31" spans="1:22" ht="26.25" thickBot="1" x14ac:dyDescent="0.3">
      <c r="A31" s="18"/>
      <c r="B31" s="18"/>
      <c r="C31" s="18"/>
      <c r="D31" s="18"/>
      <c r="E31" s="19"/>
      <c r="F31" s="18" t="s">
        <v>75</v>
      </c>
      <c r="G31" s="54"/>
      <c r="H31" s="48"/>
      <c r="I31" s="48"/>
      <c r="J31" s="48"/>
      <c r="K31" s="25" t="s">
        <v>137</v>
      </c>
      <c r="L31" s="33"/>
      <c r="M31" s="34" t="s">
        <v>207</v>
      </c>
      <c r="N31" s="34" t="s">
        <v>183</v>
      </c>
      <c r="O31" s="4" t="s">
        <v>154</v>
      </c>
      <c r="P31" s="34" t="s">
        <v>155</v>
      </c>
      <c r="Q31" s="33">
        <v>27539</v>
      </c>
      <c r="R31" s="4" t="s">
        <v>144</v>
      </c>
      <c r="S31" s="22" t="s">
        <v>44</v>
      </c>
      <c r="T31" s="20" t="s">
        <v>156</v>
      </c>
      <c r="U31" s="19">
        <f>7614+1937</f>
        <v>9551</v>
      </c>
      <c r="V31" s="2">
        <f t="shared" si="0"/>
        <v>17988</v>
      </c>
    </row>
    <row r="32" spans="1:22" ht="39" thickBot="1" x14ac:dyDescent="0.3">
      <c r="A32" s="18"/>
      <c r="B32" s="18"/>
      <c r="C32" s="18"/>
      <c r="D32" s="18"/>
      <c r="E32" s="19"/>
      <c r="F32" s="18" t="s">
        <v>76</v>
      </c>
      <c r="G32" s="54"/>
      <c r="H32" s="48"/>
      <c r="I32" s="48"/>
      <c r="J32" s="48"/>
      <c r="K32" s="25" t="s">
        <v>137</v>
      </c>
      <c r="L32" s="33"/>
      <c r="M32" s="34" t="s">
        <v>208</v>
      </c>
      <c r="N32" s="34" t="s">
        <v>183</v>
      </c>
      <c r="O32" s="4" t="s">
        <v>158</v>
      </c>
      <c r="P32" s="34" t="s">
        <v>159</v>
      </c>
      <c r="Q32" s="33">
        <v>9972</v>
      </c>
      <c r="R32" s="4" t="s">
        <v>144</v>
      </c>
      <c r="S32" s="22" t="s">
        <v>44</v>
      </c>
      <c r="T32" s="3" t="s">
        <v>160</v>
      </c>
      <c r="U32" s="19">
        <v>9972</v>
      </c>
      <c r="V32" s="2">
        <f t="shared" si="0"/>
        <v>0</v>
      </c>
    </row>
    <row r="33" spans="1:22" ht="26.25" thickBot="1" x14ac:dyDescent="0.3">
      <c r="A33" s="18"/>
      <c r="B33" s="18"/>
      <c r="C33" s="18"/>
      <c r="D33" s="18"/>
      <c r="E33" s="19"/>
      <c r="F33" s="18" t="s">
        <v>77</v>
      </c>
      <c r="G33" s="53" t="s">
        <v>120</v>
      </c>
      <c r="H33" s="55" t="s">
        <v>121</v>
      </c>
      <c r="I33" s="55" t="s">
        <v>23</v>
      </c>
      <c r="J33" s="55" t="s">
        <v>42</v>
      </c>
      <c r="K33" s="25" t="s">
        <v>137</v>
      </c>
      <c r="L33" s="33"/>
      <c r="M33" s="34" t="s">
        <v>208</v>
      </c>
      <c r="N33" s="34" t="s">
        <v>183</v>
      </c>
      <c r="O33" s="4" t="s">
        <v>162</v>
      </c>
      <c r="P33" s="32" t="s">
        <v>68</v>
      </c>
      <c r="Q33" s="33">
        <v>13014</v>
      </c>
      <c r="R33" s="4" t="s">
        <v>144</v>
      </c>
      <c r="S33" s="22" t="s">
        <v>44</v>
      </c>
      <c r="T33" s="4" t="s">
        <v>145</v>
      </c>
      <c r="U33" s="19">
        <f>6033+1040</f>
        <v>7073</v>
      </c>
      <c r="V33" s="2">
        <f t="shared" si="0"/>
        <v>5941</v>
      </c>
    </row>
    <row r="34" spans="1:22" ht="39" thickBot="1" x14ac:dyDescent="0.3">
      <c r="A34" s="18"/>
      <c r="B34" s="18"/>
      <c r="C34" s="18"/>
      <c r="D34" s="18"/>
      <c r="E34" s="19"/>
      <c r="F34" s="18" t="s">
        <v>78</v>
      </c>
      <c r="G34" s="54"/>
      <c r="H34" s="48"/>
      <c r="I34" s="48"/>
      <c r="J34" s="48"/>
      <c r="K34" s="25" t="s">
        <v>137</v>
      </c>
      <c r="L34" s="33"/>
      <c r="M34" s="34" t="s">
        <v>202</v>
      </c>
      <c r="N34" s="34" t="s">
        <v>183</v>
      </c>
      <c r="O34" s="4" t="s">
        <v>149</v>
      </c>
      <c r="P34" s="34" t="s">
        <v>150</v>
      </c>
      <c r="Q34" s="33">
        <v>100768</v>
      </c>
      <c r="R34" s="4" t="s">
        <v>144</v>
      </c>
      <c r="S34" s="22" t="s">
        <v>44</v>
      </c>
      <c r="T34" s="20" t="s">
        <v>184</v>
      </c>
      <c r="U34" s="19">
        <f>31357+18358</f>
        <v>49715</v>
      </c>
      <c r="V34" s="2">
        <f t="shared" si="0"/>
        <v>51053</v>
      </c>
    </row>
    <row r="35" spans="1:22" ht="26.25" thickBot="1" x14ac:dyDescent="0.3">
      <c r="A35" s="18"/>
      <c r="B35" s="18"/>
      <c r="C35" s="18"/>
      <c r="D35" s="18"/>
      <c r="E35" s="19"/>
      <c r="F35" s="18" t="s">
        <v>79</v>
      </c>
      <c r="G35" s="54"/>
      <c r="H35" s="48"/>
      <c r="I35" s="48"/>
      <c r="J35" s="48"/>
      <c r="K35" s="25" t="s">
        <v>137</v>
      </c>
      <c r="L35" s="33"/>
      <c r="M35" s="34" t="s">
        <v>46</v>
      </c>
      <c r="N35" s="34" t="s">
        <v>183</v>
      </c>
      <c r="O35" s="4" t="s">
        <v>152</v>
      </c>
      <c r="P35" s="34" t="s">
        <v>153</v>
      </c>
      <c r="Q35" s="33">
        <v>26446</v>
      </c>
      <c r="R35" s="4" t="s">
        <v>144</v>
      </c>
      <c r="S35" s="22" t="s">
        <v>44</v>
      </c>
      <c r="T35" s="20" t="s">
        <v>138</v>
      </c>
      <c r="U35" s="19">
        <v>13047</v>
      </c>
      <c r="V35" s="2">
        <f t="shared" si="0"/>
        <v>13399</v>
      </c>
    </row>
    <row r="36" spans="1:22" ht="26.25" thickBot="1" x14ac:dyDescent="0.3">
      <c r="A36" s="18"/>
      <c r="B36" s="18"/>
      <c r="C36" s="18"/>
      <c r="D36" s="18"/>
      <c r="E36" s="19"/>
      <c r="F36" s="18" t="s">
        <v>80</v>
      </c>
      <c r="G36" s="54"/>
      <c r="H36" s="48"/>
      <c r="I36" s="48"/>
      <c r="J36" s="48"/>
      <c r="K36" s="25" t="s">
        <v>137</v>
      </c>
      <c r="L36" s="33"/>
      <c r="M36" s="34" t="s">
        <v>209</v>
      </c>
      <c r="N36" s="34" t="s">
        <v>183</v>
      </c>
      <c r="O36" s="4" t="s">
        <v>154</v>
      </c>
      <c r="P36" s="34" t="s">
        <v>155</v>
      </c>
      <c r="Q36" s="33">
        <v>7536</v>
      </c>
      <c r="R36" s="4" t="s">
        <v>144</v>
      </c>
      <c r="S36" s="22" t="s">
        <v>44</v>
      </c>
      <c r="T36" s="20" t="s">
        <v>156</v>
      </c>
      <c r="U36" s="19">
        <f>2344+1373</f>
        <v>3717</v>
      </c>
      <c r="V36" s="2">
        <f t="shared" si="0"/>
        <v>3819</v>
      </c>
    </row>
    <row r="37" spans="1:22" ht="26.25" thickBot="1" x14ac:dyDescent="0.3">
      <c r="A37" s="18"/>
      <c r="B37" s="18"/>
      <c r="C37" s="18"/>
      <c r="D37" s="18"/>
      <c r="E37" s="19"/>
      <c r="F37" s="18" t="s">
        <v>81</v>
      </c>
      <c r="G37" s="53" t="s">
        <v>122</v>
      </c>
      <c r="H37" s="53" t="s">
        <v>123</v>
      </c>
      <c r="I37" s="53" t="s">
        <v>23</v>
      </c>
      <c r="J37" s="53" t="s">
        <v>42</v>
      </c>
      <c r="K37" s="25" t="s">
        <v>137</v>
      </c>
      <c r="L37" s="33"/>
      <c r="M37" s="34" t="s">
        <v>210</v>
      </c>
      <c r="N37" s="34" t="s">
        <v>183</v>
      </c>
      <c r="O37" s="4" t="s">
        <v>162</v>
      </c>
      <c r="P37" s="32" t="s">
        <v>68</v>
      </c>
      <c r="Q37" s="33">
        <v>23304</v>
      </c>
      <c r="R37" s="4" t="s">
        <v>144</v>
      </c>
      <c r="S37" s="22" t="s">
        <v>44</v>
      </c>
      <c r="T37" s="4" t="s">
        <v>145</v>
      </c>
      <c r="U37" s="19">
        <f>5896+1632</f>
        <v>7528</v>
      </c>
      <c r="V37" s="2">
        <f t="shared" si="0"/>
        <v>15776</v>
      </c>
    </row>
    <row r="38" spans="1:22" ht="39" thickBot="1" x14ac:dyDescent="0.3">
      <c r="A38" s="18"/>
      <c r="B38" s="18"/>
      <c r="C38" s="18"/>
      <c r="D38" s="18"/>
      <c r="E38" s="19"/>
      <c r="F38" s="18" t="s">
        <v>82</v>
      </c>
      <c r="G38" s="54"/>
      <c r="H38" s="54"/>
      <c r="I38" s="54"/>
      <c r="J38" s="54"/>
      <c r="K38" s="25" t="s">
        <v>137</v>
      </c>
      <c r="L38" s="33"/>
      <c r="M38" s="34" t="s">
        <v>110</v>
      </c>
      <c r="N38" s="34" t="s">
        <v>183</v>
      </c>
      <c r="O38" s="4" t="s">
        <v>149</v>
      </c>
      <c r="P38" s="34" t="s">
        <v>150</v>
      </c>
      <c r="Q38" s="33">
        <v>292967</v>
      </c>
      <c r="R38" s="4" t="s">
        <v>144</v>
      </c>
      <c r="S38" s="22" t="s">
        <v>44</v>
      </c>
      <c r="T38" s="20" t="s">
        <v>184</v>
      </c>
      <c r="U38" s="19">
        <f>91165+53373</f>
        <v>144538</v>
      </c>
      <c r="V38" s="2">
        <f t="shared" si="0"/>
        <v>148429</v>
      </c>
    </row>
    <row r="39" spans="1:22" ht="26.25" thickBot="1" x14ac:dyDescent="0.3">
      <c r="A39" s="18"/>
      <c r="B39" s="18"/>
      <c r="C39" s="18"/>
      <c r="D39" s="18"/>
      <c r="E39" s="19"/>
      <c r="F39" s="18" t="s">
        <v>83</v>
      </c>
      <c r="G39" s="54"/>
      <c r="H39" s="54"/>
      <c r="I39" s="54"/>
      <c r="J39" s="54"/>
      <c r="K39" s="25" t="s">
        <v>137</v>
      </c>
      <c r="L39" s="33"/>
      <c r="M39" s="34" t="s">
        <v>46</v>
      </c>
      <c r="N39" s="34" t="s">
        <v>183</v>
      </c>
      <c r="O39" s="4" t="s">
        <v>152</v>
      </c>
      <c r="P39" s="34" t="s">
        <v>153</v>
      </c>
      <c r="Q39" s="33">
        <v>47873</v>
      </c>
      <c r="R39" s="4" t="s">
        <v>144</v>
      </c>
      <c r="S39" s="22" t="s">
        <v>44</v>
      </c>
      <c r="T39" s="20" t="s">
        <v>138</v>
      </c>
      <c r="U39" s="19">
        <f>14896+8721</f>
        <v>23617</v>
      </c>
      <c r="V39" s="2">
        <f t="shared" si="0"/>
        <v>24256</v>
      </c>
    </row>
    <row r="40" spans="1:22" ht="26.25" thickBot="1" x14ac:dyDescent="0.3">
      <c r="A40" s="18"/>
      <c r="B40" s="18"/>
      <c r="C40" s="18"/>
      <c r="D40" s="18"/>
      <c r="E40" s="19"/>
      <c r="F40" s="18" t="s">
        <v>84</v>
      </c>
      <c r="G40" s="54"/>
      <c r="H40" s="54"/>
      <c r="I40" s="54"/>
      <c r="J40" s="54"/>
      <c r="K40" s="25" t="s">
        <v>137</v>
      </c>
      <c r="L40" s="33"/>
      <c r="M40" s="34" t="s">
        <v>211</v>
      </c>
      <c r="N40" s="34" t="s">
        <v>183</v>
      </c>
      <c r="O40" s="4" t="s">
        <v>154</v>
      </c>
      <c r="P40" s="34" t="s">
        <v>155</v>
      </c>
      <c r="Q40" s="33">
        <v>34986</v>
      </c>
      <c r="R40" s="4" t="s">
        <v>144</v>
      </c>
      <c r="S40" s="22" t="s">
        <v>44</v>
      </c>
      <c r="T40" s="20" t="s">
        <v>156</v>
      </c>
      <c r="U40" s="19">
        <v>10884</v>
      </c>
      <c r="V40" s="2">
        <f t="shared" si="0"/>
        <v>24102</v>
      </c>
    </row>
    <row r="41" spans="1:22" ht="26.25" thickBot="1" x14ac:dyDescent="0.3">
      <c r="A41" s="18"/>
      <c r="B41" s="18"/>
      <c r="C41" s="18"/>
      <c r="D41" s="18"/>
      <c r="E41" s="19"/>
      <c r="F41" s="18"/>
      <c r="G41" s="54"/>
      <c r="H41" s="54"/>
      <c r="I41" s="54"/>
      <c r="J41" s="54"/>
      <c r="K41" s="42" t="s">
        <v>137</v>
      </c>
      <c r="L41" s="33"/>
      <c r="M41" s="34" t="s">
        <v>238</v>
      </c>
      <c r="N41" s="34" t="s">
        <v>239</v>
      </c>
      <c r="O41" s="4" t="s">
        <v>229</v>
      </c>
      <c r="P41" s="34" t="s">
        <v>224</v>
      </c>
      <c r="Q41" s="33">
        <v>262</v>
      </c>
      <c r="R41" s="4" t="s">
        <v>225</v>
      </c>
      <c r="S41" s="22" t="s">
        <v>44</v>
      </c>
      <c r="T41" s="20" t="s">
        <v>226</v>
      </c>
      <c r="U41" s="19">
        <v>262</v>
      </c>
      <c r="V41" s="2">
        <f t="shared" ref="V41" si="1">Q41-U41</f>
        <v>0</v>
      </c>
    </row>
    <row r="42" spans="1:22" ht="39" thickBot="1" x14ac:dyDescent="0.3">
      <c r="A42" s="18"/>
      <c r="B42" s="18"/>
      <c r="C42" s="18"/>
      <c r="D42" s="18"/>
      <c r="E42" s="19"/>
      <c r="F42" s="18" t="s">
        <v>85</v>
      </c>
      <c r="G42" s="56"/>
      <c r="H42" s="56"/>
      <c r="I42" s="56"/>
      <c r="J42" s="56"/>
      <c r="K42" s="25" t="s">
        <v>137</v>
      </c>
      <c r="L42" s="33"/>
      <c r="M42" s="34" t="s">
        <v>204</v>
      </c>
      <c r="N42" s="34" t="s">
        <v>183</v>
      </c>
      <c r="O42" s="4" t="s">
        <v>158</v>
      </c>
      <c r="P42" s="34" t="s">
        <v>159</v>
      </c>
      <c r="Q42" s="33">
        <v>15718</v>
      </c>
      <c r="R42" s="4" t="s">
        <v>144</v>
      </c>
      <c r="S42" s="22" t="s">
        <v>44</v>
      </c>
      <c r="T42" s="3" t="s">
        <v>160</v>
      </c>
      <c r="U42" s="19">
        <f>6476+9242</f>
        <v>15718</v>
      </c>
      <c r="V42" s="2">
        <f t="shared" si="0"/>
        <v>0</v>
      </c>
    </row>
    <row r="43" spans="1:22" ht="26.25" thickBot="1" x14ac:dyDescent="0.3">
      <c r="A43" s="18"/>
      <c r="B43" s="18"/>
      <c r="C43" s="18"/>
      <c r="D43" s="18"/>
      <c r="E43" s="19"/>
      <c r="F43" s="18" t="s">
        <v>88</v>
      </c>
      <c r="G43" s="53" t="s">
        <v>124</v>
      </c>
      <c r="H43" s="53" t="s">
        <v>125</v>
      </c>
      <c r="I43" s="53" t="s">
        <v>23</v>
      </c>
      <c r="J43" s="53" t="s">
        <v>42</v>
      </c>
      <c r="K43" s="25" t="s">
        <v>137</v>
      </c>
      <c r="L43" s="33"/>
      <c r="M43" s="34" t="s">
        <v>46</v>
      </c>
      <c r="N43" s="34" t="s">
        <v>183</v>
      </c>
      <c r="O43" s="4" t="s">
        <v>162</v>
      </c>
      <c r="P43" s="32" t="s">
        <v>68</v>
      </c>
      <c r="Q43" s="33">
        <v>13438</v>
      </c>
      <c r="R43" s="4" t="s">
        <v>144</v>
      </c>
      <c r="S43" s="22" t="s">
        <v>44</v>
      </c>
      <c r="T43" s="4" t="s">
        <v>145</v>
      </c>
      <c r="U43" s="19">
        <f>8556+638+336</f>
        <v>9530</v>
      </c>
      <c r="V43" s="2">
        <f t="shared" si="0"/>
        <v>3908</v>
      </c>
    </row>
    <row r="44" spans="1:22" ht="39" thickBot="1" x14ac:dyDescent="0.3">
      <c r="A44" s="18"/>
      <c r="B44" s="18"/>
      <c r="C44" s="18"/>
      <c r="D44" s="18"/>
      <c r="E44" s="19"/>
      <c r="F44" s="18" t="s">
        <v>89</v>
      </c>
      <c r="G44" s="54"/>
      <c r="H44" s="54"/>
      <c r="I44" s="54"/>
      <c r="J44" s="54"/>
      <c r="K44" s="25" t="s">
        <v>137</v>
      </c>
      <c r="L44" s="33"/>
      <c r="M44" s="34" t="s">
        <v>46</v>
      </c>
      <c r="N44" s="34" t="s">
        <v>183</v>
      </c>
      <c r="O44" s="4" t="s">
        <v>149</v>
      </c>
      <c r="P44" s="34" t="s">
        <v>150</v>
      </c>
      <c r="Q44" s="33">
        <v>426785</v>
      </c>
      <c r="R44" s="4" t="s">
        <v>144</v>
      </c>
      <c r="S44" s="22" t="s">
        <v>44</v>
      </c>
      <c r="T44" s="20" t="s">
        <v>69</v>
      </c>
      <c r="U44" s="19">
        <f>132809+77753</f>
        <v>210562</v>
      </c>
      <c r="V44" s="2">
        <f t="shared" si="0"/>
        <v>216223</v>
      </c>
    </row>
    <row r="45" spans="1:22" ht="26.25" thickBot="1" x14ac:dyDescent="0.3">
      <c r="A45" s="18"/>
      <c r="B45" s="18"/>
      <c r="C45" s="18"/>
      <c r="D45" s="18"/>
      <c r="E45" s="19"/>
      <c r="F45" s="18" t="s">
        <v>90</v>
      </c>
      <c r="G45" s="54"/>
      <c r="H45" s="54"/>
      <c r="I45" s="54"/>
      <c r="J45" s="54"/>
      <c r="K45" s="25" t="s">
        <v>137</v>
      </c>
      <c r="L45" s="33"/>
      <c r="M45" s="34" t="s">
        <v>46</v>
      </c>
      <c r="N45" s="34" t="s">
        <v>183</v>
      </c>
      <c r="O45" s="4" t="s">
        <v>152</v>
      </c>
      <c r="P45" s="34" t="s">
        <v>153</v>
      </c>
      <c r="Q45" s="33">
        <v>112671</v>
      </c>
      <c r="R45" s="4" t="s">
        <v>144</v>
      </c>
      <c r="S45" s="22" t="s">
        <v>44</v>
      </c>
      <c r="T45" s="20" t="s">
        <v>138</v>
      </c>
      <c r="U45" s="19">
        <f>21131+4318</f>
        <v>25449</v>
      </c>
      <c r="V45" s="2">
        <f t="shared" si="0"/>
        <v>87222</v>
      </c>
    </row>
    <row r="46" spans="1:22" ht="26.25" thickBot="1" x14ac:dyDescent="0.3">
      <c r="A46" s="18"/>
      <c r="B46" s="18"/>
      <c r="C46" s="18"/>
      <c r="D46" s="18"/>
      <c r="E46" s="19"/>
      <c r="F46" s="18" t="s">
        <v>91</v>
      </c>
      <c r="G46" s="54"/>
      <c r="H46" s="54"/>
      <c r="I46" s="54"/>
      <c r="J46" s="54"/>
      <c r="K46" s="25" t="s">
        <v>137</v>
      </c>
      <c r="L46" s="33"/>
      <c r="M46" s="34" t="s">
        <v>46</v>
      </c>
      <c r="N46" s="34" t="s">
        <v>183</v>
      </c>
      <c r="O46" s="4" t="s">
        <v>154</v>
      </c>
      <c r="P46" s="34" t="s">
        <v>155</v>
      </c>
      <c r="Q46" s="33">
        <v>31617</v>
      </c>
      <c r="R46" s="4" t="s">
        <v>144</v>
      </c>
      <c r="S46" s="22" t="s">
        <v>44</v>
      </c>
      <c r="T46" s="20" t="s">
        <v>156</v>
      </c>
      <c r="U46" s="19">
        <f>9837+5759</f>
        <v>15596</v>
      </c>
      <c r="V46" s="2">
        <f t="shared" si="0"/>
        <v>16021</v>
      </c>
    </row>
    <row r="47" spans="1:22" ht="39" thickBot="1" x14ac:dyDescent="0.3">
      <c r="A47" s="18"/>
      <c r="B47" s="18"/>
      <c r="C47" s="18"/>
      <c r="D47" s="18"/>
      <c r="E47" s="19"/>
      <c r="F47" s="18" t="s">
        <v>92</v>
      </c>
      <c r="G47" s="54"/>
      <c r="H47" s="54"/>
      <c r="I47" s="54"/>
      <c r="J47" s="54"/>
      <c r="K47" s="25" t="s">
        <v>137</v>
      </c>
      <c r="L47" s="33"/>
      <c r="M47" s="34" t="s">
        <v>212</v>
      </c>
      <c r="N47" s="34" t="s">
        <v>183</v>
      </c>
      <c r="O47" s="4" t="s">
        <v>158</v>
      </c>
      <c r="P47" s="34" t="s">
        <v>159</v>
      </c>
      <c r="Q47" s="33">
        <v>6961</v>
      </c>
      <c r="R47" s="4" t="s">
        <v>144</v>
      </c>
      <c r="S47" s="22" t="s">
        <v>44</v>
      </c>
      <c r="T47" s="3" t="s">
        <v>160</v>
      </c>
      <c r="U47" s="19"/>
      <c r="V47" s="2">
        <f t="shared" si="0"/>
        <v>6961</v>
      </c>
    </row>
    <row r="48" spans="1:22" ht="26.25" thickBot="1" x14ac:dyDescent="0.3">
      <c r="A48" s="18"/>
      <c r="B48" s="18"/>
      <c r="C48" s="18"/>
      <c r="D48" s="18"/>
      <c r="E48" s="19"/>
      <c r="F48" s="18" t="s">
        <v>93</v>
      </c>
      <c r="G48" s="53" t="s">
        <v>126</v>
      </c>
      <c r="H48" s="55" t="s">
        <v>127</v>
      </c>
      <c r="I48" s="55" t="s">
        <v>23</v>
      </c>
      <c r="J48" s="55" t="s">
        <v>42</v>
      </c>
      <c r="K48" s="25" t="s">
        <v>137</v>
      </c>
      <c r="L48" s="33"/>
      <c r="M48" s="34" t="s">
        <v>204</v>
      </c>
      <c r="N48" s="34" t="s">
        <v>183</v>
      </c>
      <c r="O48" s="4" t="s">
        <v>162</v>
      </c>
      <c r="P48" s="32" t="s">
        <v>68</v>
      </c>
      <c r="Q48" s="33">
        <v>34137</v>
      </c>
      <c r="R48" s="4" t="s">
        <v>144</v>
      </c>
      <c r="S48" s="22" t="s">
        <v>44</v>
      </c>
      <c r="T48" s="4" t="s">
        <v>145</v>
      </c>
      <c r="U48" s="19">
        <f>11345+1199</f>
        <v>12544</v>
      </c>
      <c r="V48" s="2">
        <f t="shared" si="0"/>
        <v>21593</v>
      </c>
    </row>
    <row r="49" spans="1:22" ht="39" thickBot="1" x14ac:dyDescent="0.3">
      <c r="A49" s="18"/>
      <c r="B49" s="18"/>
      <c r="C49" s="18"/>
      <c r="D49" s="18"/>
      <c r="E49" s="19"/>
      <c r="F49" s="18" t="s">
        <v>94</v>
      </c>
      <c r="G49" s="54"/>
      <c r="H49" s="48"/>
      <c r="I49" s="48"/>
      <c r="J49" s="48"/>
      <c r="K49" s="25" t="s">
        <v>137</v>
      </c>
      <c r="L49" s="33"/>
      <c r="M49" s="34" t="s">
        <v>46</v>
      </c>
      <c r="N49" s="34" t="s">
        <v>183</v>
      </c>
      <c r="O49" s="4" t="s">
        <v>149</v>
      </c>
      <c r="P49" s="34" t="s">
        <v>150</v>
      </c>
      <c r="Q49" s="33">
        <v>399178</v>
      </c>
      <c r="R49" s="4" t="s">
        <v>144</v>
      </c>
      <c r="S49" s="22" t="s">
        <v>44</v>
      </c>
      <c r="T49" s="20" t="s">
        <v>69</v>
      </c>
      <c r="U49" s="19">
        <v>196938</v>
      </c>
      <c r="V49" s="2">
        <f t="shared" si="0"/>
        <v>202240</v>
      </c>
    </row>
    <row r="50" spans="1:22" ht="26.25" thickBot="1" x14ac:dyDescent="0.3">
      <c r="A50" s="18"/>
      <c r="B50" s="18"/>
      <c r="C50" s="18"/>
      <c r="D50" s="18"/>
      <c r="E50" s="19"/>
      <c r="F50" s="18" t="s">
        <v>96</v>
      </c>
      <c r="G50" s="54"/>
      <c r="H50" s="48"/>
      <c r="I50" s="48"/>
      <c r="J50" s="48"/>
      <c r="K50" s="25" t="s">
        <v>137</v>
      </c>
      <c r="L50" s="33"/>
      <c r="M50" s="34" t="s">
        <v>46</v>
      </c>
      <c r="N50" s="34" t="s">
        <v>183</v>
      </c>
      <c r="O50" s="4" t="s">
        <v>152</v>
      </c>
      <c r="P50" s="34" t="s">
        <v>153</v>
      </c>
      <c r="Q50" s="33">
        <v>69549</v>
      </c>
      <c r="R50" s="4" t="s">
        <v>144</v>
      </c>
      <c r="S50" s="22" t="s">
        <v>44</v>
      </c>
      <c r="T50" s="20" t="s">
        <v>138</v>
      </c>
      <c r="U50" s="19">
        <f>27771+6539</f>
        <v>34310</v>
      </c>
      <c r="V50" s="2">
        <f t="shared" si="0"/>
        <v>35239</v>
      </c>
    </row>
    <row r="51" spans="1:22" ht="26.25" thickBot="1" x14ac:dyDescent="0.3">
      <c r="A51" s="18"/>
      <c r="B51" s="18"/>
      <c r="C51" s="18"/>
      <c r="D51" s="18"/>
      <c r="E51" s="19"/>
      <c r="F51" s="18" t="s">
        <v>97</v>
      </c>
      <c r="G51" s="54"/>
      <c r="H51" s="48"/>
      <c r="I51" s="48"/>
      <c r="J51" s="48"/>
      <c r="K51" s="25" t="s">
        <v>137</v>
      </c>
      <c r="L51" s="33"/>
      <c r="M51" s="34" t="s">
        <v>46</v>
      </c>
      <c r="N51" s="34" t="s">
        <v>183</v>
      </c>
      <c r="O51" s="4" t="s">
        <v>154</v>
      </c>
      <c r="P51" s="34" t="s">
        <v>155</v>
      </c>
      <c r="Q51" s="33">
        <v>14948</v>
      </c>
      <c r="R51" s="4" t="s">
        <v>144</v>
      </c>
      <c r="S51" s="22" t="s">
        <v>44</v>
      </c>
      <c r="T51" s="20" t="s">
        <v>156</v>
      </c>
      <c r="U51" s="19">
        <f>4328+1450</f>
        <v>5778</v>
      </c>
      <c r="V51" s="2">
        <f t="shared" si="0"/>
        <v>9170</v>
      </c>
    </row>
    <row r="52" spans="1:22" ht="26.25" thickBot="1" x14ac:dyDescent="0.3">
      <c r="A52" s="18"/>
      <c r="B52" s="18"/>
      <c r="C52" s="18"/>
      <c r="D52" s="18"/>
      <c r="E52" s="19"/>
      <c r="F52" s="18" t="s">
        <v>99</v>
      </c>
      <c r="G52" s="53" t="s">
        <v>128</v>
      </c>
      <c r="H52" s="55" t="s">
        <v>129</v>
      </c>
      <c r="I52" s="55" t="s">
        <v>23</v>
      </c>
      <c r="J52" s="55" t="s">
        <v>42</v>
      </c>
      <c r="K52" s="25" t="s">
        <v>137</v>
      </c>
      <c r="L52" s="33"/>
      <c r="M52" s="34" t="s">
        <v>146</v>
      </c>
      <c r="N52" s="34" t="s">
        <v>183</v>
      </c>
      <c r="O52" s="4" t="s">
        <v>162</v>
      </c>
      <c r="P52" s="32" t="s">
        <v>68</v>
      </c>
      <c r="Q52" s="33">
        <v>21684</v>
      </c>
      <c r="R52" s="4" t="s">
        <v>144</v>
      </c>
      <c r="S52" s="22" t="s">
        <v>44</v>
      </c>
      <c r="T52" s="4" t="s">
        <v>145</v>
      </c>
      <c r="U52" s="19">
        <f>3657+382</f>
        <v>4039</v>
      </c>
      <c r="V52" s="2">
        <f t="shared" si="0"/>
        <v>17645</v>
      </c>
    </row>
    <row r="53" spans="1:22" ht="39" thickBot="1" x14ac:dyDescent="0.3">
      <c r="A53" s="18"/>
      <c r="B53" s="18"/>
      <c r="C53" s="18"/>
      <c r="D53" s="18"/>
      <c r="E53" s="19"/>
      <c r="F53" s="18" t="s">
        <v>100</v>
      </c>
      <c r="G53" s="54"/>
      <c r="H53" s="48"/>
      <c r="I53" s="48"/>
      <c r="J53" s="48"/>
      <c r="K53" s="25" t="s">
        <v>137</v>
      </c>
      <c r="L53" s="33"/>
      <c r="M53" s="34" t="s">
        <v>213</v>
      </c>
      <c r="N53" s="34" t="s">
        <v>183</v>
      </c>
      <c r="O53" s="4" t="s">
        <v>149</v>
      </c>
      <c r="P53" s="34" t="s">
        <v>150</v>
      </c>
      <c r="Q53" s="33">
        <v>227539</v>
      </c>
      <c r="R53" s="4" t="s">
        <v>144</v>
      </c>
      <c r="S53" s="22" t="s">
        <v>44</v>
      </c>
      <c r="T53" s="20" t="s">
        <v>69</v>
      </c>
      <c r="U53" s="19">
        <v>112258</v>
      </c>
      <c r="V53" s="2">
        <f t="shared" si="0"/>
        <v>115281</v>
      </c>
    </row>
    <row r="54" spans="1:22" ht="26.25" thickBot="1" x14ac:dyDescent="0.3">
      <c r="A54" s="18"/>
      <c r="B54" s="18"/>
      <c r="C54" s="18"/>
      <c r="D54" s="18"/>
      <c r="E54" s="19"/>
      <c r="F54" s="18" t="s">
        <v>101</v>
      </c>
      <c r="G54" s="54"/>
      <c r="H54" s="48"/>
      <c r="I54" s="48"/>
      <c r="J54" s="48"/>
      <c r="K54" s="25" t="s">
        <v>137</v>
      </c>
      <c r="L54" s="33"/>
      <c r="M54" s="34" t="s">
        <v>214</v>
      </c>
      <c r="N54" s="34" t="s">
        <v>183</v>
      </c>
      <c r="O54" s="4" t="s">
        <v>152</v>
      </c>
      <c r="P54" s="34" t="s">
        <v>153</v>
      </c>
      <c r="Q54" s="33">
        <v>70945</v>
      </c>
      <c r="R54" s="4" t="s">
        <v>144</v>
      </c>
      <c r="S54" s="22" t="s">
        <v>44</v>
      </c>
      <c r="T54" s="20" t="s">
        <v>138</v>
      </c>
      <c r="U54" s="19">
        <v>34999</v>
      </c>
      <c r="V54" s="2">
        <f t="shared" si="0"/>
        <v>35946</v>
      </c>
    </row>
    <row r="55" spans="1:22" ht="26.25" thickBot="1" x14ac:dyDescent="0.3">
      <c r="A55" s="18"/>
      <c r="B55" s="18"/>
      <c r="C55" s="18"/>
      <c r="D55" s="18"/>
      <c r="E55" s="19"/>
      <c r="F55" s="18" t="s">
        <v>102</v>
      </c>
      <c r="G55" s="54"/>
      <c r="H55" s="48"/>
      <c r="I55" s="48"/>
      <c r="J55" s="48"/>
      <c r="K55" s="25" t="s">
        <v>137</v>
      </c>
      <c r="L55" s="33"/>
      <c r="M55" s="34" t="s">
        <v>213</v>
      </c>
      <c r="N55" s="34" t="s">
        <v>183</v>
      </c>
      <c r="O55" s="4" t="s">
        <v>154</v>
      </c>
      <c r="P55" s="34" t="s">
        <v>155</v>
      </c>
      <c r="Q55" s="33">
        <v>10115</v>
      </c>
      <c r="R55" s="4" t="s">
        <v>144</v>
      </c>
      <c r="S55" s="22" t="s">
        <v>44</v>
      </c>
      <c r="T55" s="20" t="s">
        <v>156</v>
      </c>
      <c r="U55" s="19">
        <v>4989</v>
      </c>
      <c r="V55" s="2">
        <f t="shared" si="0"/>
        <v>5126</v>
      </c>
    </row>
    <row r="56" spans="1:22" ht="26.25" customHeight="1" thickBot="1" x14ac:dyDescent="0.3">
      <c r="A56" s="18"/>
      <c r="B56" s="18"/>
      <c r="C56" s="18"/>
      <c r="D56" s="18"/>
      <c r="E56" s="19"/>
      <c r="F56" s="18" t="s">
        <v>103</v>
      </c>
      <c r="G56" s="53" t="s">
        <v>130</v>
      </c>
      <c r="H56" s="55" t="s">
        <v>131</v>
      </c>
      <c r="I56" s="55" t="s">
        <v>23</v>
      </c>
      <c r="J56" s="55" t="s">
        <v>42</v>
      </c>
      <c r="K56" s="25" t="s">
        <v>137</v>
      </c>
      <c r="L56" s="33"/>
      <c r="M56" s="34" t="s">
        <v>215</v>
      </c>
      <c r="N56" s="34" t="s">
        <v>183</v>
      </c>
      <c r="O56" s="4" t="s">
        <v>162</v>
      </c>
      <c r="P56" s="32" t="s">
        <v>68</v>
      </c>
      <c r="Q56" s="33">
        <v>17568</v>
      </c>
      <c r="R56" s="4" t="s">
        <v>144</v>
      </c>
      <c r="S56" s="22" t="s">
        <v>44</v>
      </c>
      <c r="T56" s="4" t="s">
        <v>145</v>
      </c>
      <c r="U56" s="19">
        <f>3985+339+280</f>
        <v>4604</v>
      </c>
      <c r="V56" s="2">
        <f t="shared" si="0"/>
        <v>12964</v>
      </c>
    </row>
    <row r="57" spans="1:22" ht="39" thickBot="1" x14ac:dyDescent="0.3">
      <c r="A57" s="18"/>
      <c r="B57" s="18"/>
      <c r="C57" s="18"/>
      <c r="D57" s="18"/>
      <c r="E57" s="19"/>
      <c r="F57" s="18" t="s">
        <v>104</v>
      </c>
      <c r="G57" s="54"/>
      <c r="H57" s="48"/>
      <c r="I57" s="48"/>
      <c r="J57" s="48"/>
      <c r="K57" s="25" t="s">
        <v>137</v>
      </c>
      <c r="L57" s="33"/>
      <c r="M57" s="34" t="s">
        <v>216</v>
      </c>
      <c r="N57" s="34" t="s">
        <v>183</v>
      </c>
      <c r="O57" s="4" t="s">
        <v>149</v>
      </c>
      <c r="P57" s="34" t="s">
        <v>150</v>
      </c>
      <c r="Q57" s="33">
        <v>329041</v>
      </c>
      <c r="R57" s="4" t="s">
        <v>144</v>
      </c>
      <c r="S57" s="22" t="s">
        <v>44</v>
      </c>
      <c r="T57" s="20" t="s">
        <v>69</v>
      </c>
      <c r="U57" s="19">
        <f>102391+59944</f>
        <v>162335</v>
      </c>
      <c r="V57" s="2">
        <f t="shared" si="0"/>
        <v>166706</v>
      </c>
    </row>
    <row r="58" spans="1:22" ht="26.25" thickBot="1" x14ac:dyDescent="0.3">
      <c r="A58" s="18"/>
      <c r="B58" s="18"/>
      <c r="C58" s="18"/>
      <c r="D58" s="18"/>
      <c r="E58" s="19"/>
      <c r="F58" s="18" t="s">
        <v>105</v>
      </c>
      <c r="G58" s="54"/>
      <c r="H58" s="48"/>
      <c r="I58" s="48"/>
      <c r="J58" s="48"/>
      <c r="K58" s="25" t="s">
        <v>137</v>
      </c>
      <c r="L58" s="33"/>
      <c r="M58" s="34" t="s">
        <v>214</v>
      </c>
      <c r="N58" s="34" t="s">
        <v>183</v>
      </c>
      <c r="O58" s="4" t="s">
        <v>152</v>
      </c>
      <c r="P58" s="34" t="s">
        <v>153</v>
      </c>
      <c r="Q58" s="33">
        <v>31197</v>
      </c>
      <c r="R58" s="4" t="s">
        <v>144</v>
      </c>
      <c r="S58" s="22" t="s">
        <v>44</v>
      </c>
      <c r="T58" s="20" t="s">
        <v>138</v>
      </c>
      <c r="U58" s="19">
        <f>9706+5684</f>
        <v>15390</v>
      </c>
      <c r="V58" s="2">
        <f t="shared" si="0"/>
        <v>15807</v>
      </c>
    </row>
    <row r="59" spans="1:22" ht="26.25" thickBot="1" x14ac:dyDescent="0.3">
      <c r="A59" s="18"/>
      <c r="B59" s="18"/>
      <c r="C59" s="18"/>
      <c r="D59" s="18"/>
      <c r="E59" s="19"/>
      <c r="F59" s="18" t="s">
        <v>106</v>
      </c>
      <c r="G59" s="54"/>
      <c r="H59" s="48"/>
      <c r="I59" s="48"/>
      <c r="J59" s="48"/>
      <c r="K59" s="25" t="s">
        <v>137</v>
      </c>
      <c r="L59" s="33"/>
      <c r="M59" s="34" t="s">
        <v>214</v>
      </c>
      <c r="N59" s="34" t="s">
        <v>183</v>
      </c>
      <c r="O59" s="4" t="s">
        <v>154</v>
      </c>
      <c r="P59" s="34" t="s">
        <v>155</v>
      </c>
      <c r="Q59" s="33">
        <v>11664</v>
      </c>
      <c r="R59" s="4" t="s">
        <v>144</v>
      </c>
      <c r="S59" s="22" t="s">
        <v>44</v>
      </c>
      <c r="T59" s="20" t="s">
        <v>156</v>
      </c>
      <c r="U59" s="19">
        <f>3628+2125</f>
        <v>5753</v>
      </c>
      <c r="V59" s="2">
        <f t="shared" si="0"/>
        <v>5911</v>
      </c>
    </row>
    <row r="60" spans="1:22" ht="26.25" thickBot="1" x14ac:dyDescent="0.3">
      <c r="A60" s="18"/>
      <c r="B60" s="18"/>
      <c r="C60" s="18"/>
      <c r="D60" s="18"/>
      <c r="E60" s="19"/>
      <c r="F60" s="18"/>
      <c r="G60" s="54"/>
      <c r="H60" s="48"/>
      <c r="I60" s="48"/>
      <c r="J60" s="48"/>
      <c r="K60" s="42" t="s">
        <v>137</v>
      </c>
      <c r="L60" s="33"/>
      <c r="M60" s="34" t="s">
        <v>227</v>
      </c>
      <c r="N60" s="34" t="s">
        <v>228</v>
      </c>
      <c r="O60" s="4" t="s">
        <v>230</v>
      </c>
      <c r="P60" s="34" t="s">
        <v>231</v>
      </c>
      <c r="Q60" s="33">
        <v>1400</v>
      </c>
      <c r="R60" s="4" t="s">
        <v>225</v>
      </c>
      <c r="S60" s="22" t="s">
        <v>44</v>
      </c>
      <c r="T60" s="20" t="s">
        <v>226</v>
      </c>
      <c r="U60" s="19">
        <v>1400</v>
      </c>
      <c r="V60" s="2">
        <f t="shared" si="0"/>
        <v>0</v>
      </c>
    </row>
    <row r="61" spans="1:22" ht="26.25" thickBot="1" x14ac:dyDescent="0.3">
      <c r="A61" s="18"/>
      <c r="B61" s="18"/>
      <c r="C61" s="18"/>
      <c r="D61" s="18"/>
      <c r="E61" s="19"/>
      <c r="F61" s="18"/>
      <c r="G61" s="54"/>
      <c r="H61" s="48"/>
      <c r="I61" s="48"/>
      <c r="J61" s="48"/>
      <c r="K61" s="42" t="s">
        <v>137</v>
      </c>
      <c r="L61" s="33"/>
      <c r="M61" s="34" t="s">
        <v>227</v>
      </c>
      <c r="N61" s="34" t="s">
        <v>232</v>
      </c>
      <c r="O61" s="4" t="s">
        <v>233</v>
      </c>
      <c r="P61" s="34" t="s">
        <v>231</v>
      </c>
      <c r="Q61" s="33">
        <v>171</v>
      </c>
      <c r="R61" s="4" t="s">
        <v>225</v>
      </c>
      <c r="S61" s="22" t="s">
        <v>44</v>
      </c>
      <c r="T61" s="20" t="s">
        <v>234</v>
      </c>
      <c r="U61" s="19">
        <v>171</v>
      </c>
      <c r="V61" s="2">
        <f t="shared" si="0"/>
        <v>0</v>
      </c>
    </row>
    <row r="62" spans="1:22" ht="26.25" thickBot="1" x14ac:dyDescent="0.3">
      <c r="A62" s="18"/>
      <c r="B62" s="18"/>
      <c r="C62" s="18"/>
      <c r="D62" s="18"/>
      <c r="E62" s="19"/>
      <c r="F62" s="18"/>
      <c r="G62" s="56"/>
      <c r="H62" s="49"/>
      <c r="I62" s="49"/>
      <c r="J62" s="49"/>
      <c r="K62" s="42" t="s">
        <v>137</v>
      </c>
      <c r="L62" s="33"/>
      <c r="M62" s="34" t="s">
        <v>227</v>
      </c>
      <c r="N62" s="34" t="s">
        <v>228</v>
      </c>
      <c r="O62" s="4" t="s">
        <v>229</v>
      </c>
      <c r="P62" s="34" t="s">
        <v>224</v>
      </c>
      <c r="Q62" s="33">
        <v>250</v>
      </c>
      <c r="R62" s="4" t="s">
        <v>225</v>
      </c>
      <c r="S62" s="22" t="s">
        <v>44</v>
      </c>
      <c r="T62" s="20" t="s">
        <v>226</v>
      </c>
      <c r="U62" s="19">
        <v>250</v>
      </c>
      <c r="V62" s="2">
        <f t="shared" si="0"/>
        <v>0</v>
      </c>
    </row>
    <row r="63" spans="1:22" ht="39" thickBot="1" x14ac:dyDescent="0.3">
      <c r="A63" s="18"/>
      <c r="B63" s="18"/>
      <c r="C63" s="18"/>
      <c r="D63" s="18"/>
      <c r="E63" s="19"/>
      <c r="F63" s="18" t="s">
        <v>107</v>
      </c>
      <c r="G63" s="50" t="s">
        <v>132</v>
      </c>
      <c r="H63" s="52" t="s">
        <v>133</v>
      </c>
      <c r="I63" s="52" t="s">
        <v>23</v>
      </c>
      <c r="J63" s="52" t="s">
        <v>42</v>
      </c>
      <c r="K63" s="25" t="s">
        <v>137</v>
      </c>
      <c r="L63" s="33"/>
      <c r="M63" s="34" t="s">
        <v>213</v>
      </c>
      <c r="N63" s="34" t="s">
        <v>183</v>
      </c>
      <c r="O63" s="4" t="s">
        <v>162</v>
      </c>
      <c r="P63" s="32" t="s">
        <v>68</v>
      </c>
      <c r="Q63" s="33">
        <v>13087</v>
      </c>
      <c r="R63" s="4" t="s">
        <v>144</v>
      </c>
      <c r="S63" s="22" t="s">
        <v>44</v>
      </c>
      <c r="T63" s="4" t="s">
        <v>217</v>
      </c>
      <c r="U63" s="19">
        <f>6530+4029</f>
        <v>10559</v>
      </c>
      <c r="V63" s="2">
        <f t="shared" si="0"/>
        <v>2528</v>
      </c>
    </row>
    <row r="64" spans="1:22" ht="39" thickBot="1" x14ac:dyDescent="0.3">
      <c r="A64" s="18"/>
      <c r="B64" s="18"/>
      <c r="C64" s="18"/>
      <c r="D64" s="18"/>
      <c r="E64" s="19"/>
      <c r="F64" s="18" t="s">
        <v>134</v>
      </c>
      <c r="G64" s="50"/>
      <c r="H64" s="52"/>
      <c r="I64" s="52"/>
      <c r="J64" s="52"/>
      <c r="K64" s="25" t="s">
        <v>137</v>
      </c>
      <c r="L64" s="33"/>
      <c r="M64" s="34" t="s">
        <v>209</v>
      </c>
      <c r="N64" s="34" t="s">
        <v>183</v>
      </c>
      <c r="O64" s="4" t="s">
        <v>149</v>
      </c>
      <c r="P64" s="34" t="s">
        <v>150</v>
      </c>
      <c r="Q64" s="33">
        <v>144240</v>
      </c>
      <c r="R64" s="4" t="s">
        <v>144</v>
      </c>
      <c r="S64" s="22" t="s">
        <v>44</v>
      </c>
      <c r="T64" s="20" t="s">
        <v>69</v>
      </c>
      <c r="U64" s="19">
        <f>23720+47442</f>
        <v>71162</v>
      </c>
      <c r="V64" s="2">
        <f t="shared" si="0"/>
        <v>73078</v>
      </c>
    </row>
    <row r="65" spans="1:22" ht="26.25" thickBot="1" x14ac:dyDescent="0.3">
      <c r="A65" s="18"/>
      <c r="B65" s="18"/>
      <c r="C65" s="18"/>
      <c r="D65" s="18"/>
      <c r="E65" s="19"/>
      <c r="F65" s="18" t="s">
        <v>135</v>
      </c>
      <c r="G65" s="50"/>
      <c r="H65" s="52"/>
      <c r="I65" s="52"/>
      <c r="J65" s="52"/>
      <c r="K65" s="25" t="s">
        <v>137</v>
      </c>
      <c r="L65" s="33"/>
      <c r="M65" s="34" t="s">
        <v>46</v>
      </c>
      <c r="N65" s="34" t="s">
        <v>183</v>
      </c>
      <c r="O65" s="4" t="s">
        <v>152</v>
      </c>
      <c r="P65" s="34" t="s">
        <v>153</v>
      </c>
      <c r="Q65" s="33">
        <v>75524</v>
      </c>
      <c r="R65" s="4" t="s">
        <v>144</v>
      </c>
      <c r="S65" s="22" t="s">
        <v>44</v>
      </c>
      <c r="T65" s="20" t="s">
        <v>138</v>
      </c>
      <c r="U65" s="19">
        <f>12417+24835</f>
        <v>37252</v>
      </c>
      <c r="V65" s="2">
        <f t="shared" si="0"/>
        <v>38272</v>
      </c>
    </row>
    <row r="66" spans="1:22" ht="25.5" x14ac:dyDescent="0.25">
      <c r="A66" s="18"/>
      <c r="B66" s="18"/>
      <c r="C66" s="18"/>
      <c r="D66" s="18"/>
      <c r="E66" s="19"/>
      <c r="F66" s="18" t="s">
        <v>136</v>
      </c>
      <c r="G66" s="50"/>
      <c r="H66" s="52"/>
      <c r="I66" s="52"/>
      <c r="J66" s="52"/>
      <c r="K66" s="25" t="s">
        <v>137</v>
      </c>
      <c r="L66" s="33"/>
      <c r="M66" s="34" t="s">
        <v>218</v>
      </c>
      <c r="N66" s="34" t="s">
        <v>183</v>
      </c>
      <c r="O66" s="4" t="s">
        <v>154</v>
      </c>
      <c r="P66" s="34" t="s">
        <v>155</v>
      </c>
      <c r="Q66" s="33">
        <v>54502</v>
      </c>
      <c r="R66" s="4" t="s">
        <v>144</v>
      </c>
      <c r="S66" s="22" t="s">
        <v>44</v>
      </c>
      <c r="T66" s="20" t="s">
        <v>156</v>
      </c>
      <c r="U66" s="19">
        <f>8961+17923</f>
        <v>26884</v>
      </c>
      <c r="V66" s="2">
        <f t="shared" si="0"/>
        <v>27618</v>
      </c>
    </row>
  </sheetData>
  <mergeCells count="49">
    <mergeCell ref="A2:V2"/>
    <mergeCell ref="G6:G10"/>
    <mergeCell ref="H6:H10"/>
    <mergeCell ref="I6:I10"/>
    <mergeCell ref="J6:J10"/>
    <mergeCell ref="G19:G23"/>
    <mergeCell ref="H19:H23"/>
    <mergeCell ref="I19:I23"/>
    <mergeCell ref="J19:J23"/>
    <mergeCell ref="G11:G18"/>
    <mergeCell ref="H11:H18"/>
    <mergeCell ref="I11:I18"/>
    <mergeCell ref="J11:J18"/>
    <mergeCell ref="G24:G27"/>
    <mergeCell ref="H24:H27"/>
    <mergeCell ref="I24:I27"/>
    <mergeCell ref="J24:J27"/>
    <mergeCell ref="G28:G32"/>
    <mergeCell ref="H28:H32"/>
    <mergeCell ref="I28:I32"/>
    <mergeCell ref="J28:J32"/>
    <mergeCell ref="G33:G36"/>
    <mergeCell ref="H33:H36"/>
    <mergeCell ref="I33:I36"/>
    <mergeCell ref="J33:J36"/>
    <mergeCell ref="G37:G42"/>
    <mergeCell ref="H37:H42"/>
    <mergeCell ref="I37:I42"/>
    <mergeCell ref="J37:J42"/>
    <mergeCell ref="G48:G51"/>
    <mergeCell ref="H48:H51"/>
    <mergeCell ref="I48:I51"/>
    <mergeCell ref="J48:J51"/>
    <mergeCell ref="G43:G47"/>
    <mergeCell ref="H43:H47"/>
    <mergeCell ref="I43:I47"/>
    <mergeCell ref="J43:J47"/>
    <mergeCell ref="G63:G66"/>
    <mergeCell ref="H63:H66"/>
    <mergeCell ref="I63:I66"/>
    <mergeCell ref="J63:J66"/>
    <mergeCell ref="G52:G55"/>
    <mergeCell ref="H52:H55"/>
    <mergeCell ref="I52:I55"/>
    <mergeCell ref="J52:J55"/>
    <mergeCell ref="G56:G62"/>
    <mergeCell ref="H56:H62"/>
    <mergeCell ref="I56:I62"/>
    <mergeCell ref="J56:J62"/>
  </mergeCells>
  <pageMargins left="0.75" right="0.75" top="1" bottom="1" header="0.5" footer="0.5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"/>
  <sheetViews>
    <sheetView topLeftCell="D5" workbookViewId="0">
      <selection activeCell="U11" sqref="U11"/>
    </sheetView>
  </sheetViews>
  <sheetFormatPr defaultColWidth="8.85546875" defaultRowHeight="12.75" x14ac:dyDescent="0.25"/>
  <cols>
    <col min="1" max="1" width="6.28515625" style="6" customWidth="1"/>
    <col min="2" max="2" width="6.140625" style="6" customWidth="1"/>
    <col min="3" max="3" width="4.28515625" style="6" customWidth="1"/>
    <col min="4" max="4" width="4.7109375" style="6" customWidth="1"/>
    <col min="5" max="5" width="3.28515625" style="6" customWidth="1"/>
    <col min="6" max="6" width="9.140625" style="6" customWidth="1"/>
    <col min="7" max="7" width="8" style="6" customWidth="1"/>
    <col min="8" max="10" width="11.7109375" style="6" customWidth="1"/>
    <col min="11" max="11" width="10.140625" style="6" customWidth="1"/>
    <col min="12" max="12" width="8.7109375" style="6" customWidth="1"/>
    <col min="13" max="13" width="8.42578125" style="8" customWidth="1"/>
    <col min="14" max="14" width="9.42578125" style="8" customWidth="1"/>
    <col min="15" max="15" width="14.42578125" style="6" customWidth="1"/>
    <col min="16" max="16" width="7.85546875" style="8" customWidth="1"/>
    <col min="17" max="18" width="11.7109375" style="6" customWidth="1"/>
    <col min="19" max="19" width="8.140625" style="7" customWidth="1"/>
    <col min="20" max="217" width="11.7109375" style="6" customWidth="1"/>
    <col min="218" max="16384" width="8.85546875" style="6"/>
  </cols>
  <sheetData>
    <row r="2" spans="1:22" ht="66" customHeight="1" x14ac:dyDescent="0.5">
      <c r="A2" s="43" t="s">
        <v>22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1:22" ht="13.5" thickBot="1" x14ac:dyDescent="0.3"/>
    <row r="4" spans="1:22" ht="215.25" customHeight="1" thickBot="1" x14ac:dyDescent="0.3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0" t="s">
        <v>11</v>
      </c>
      <c r="M4" s="11" t="s">
        <v>12</v>
      </c>
      <c r="N4" s="11" t="s">
        <v>13</v>
      </c>
      <c r="O4" s="10" t="s">
        <v>14</v>
      </c>
      <c r="P4" s="11" t="s">
        <v>15</v>
      </c>
      <c r="Q4" s="10" t="s">
        <v>16</v>
      </c>
      <c r="R4" s="10" t="s">
        <v>17</v>
      </c>
      <c r="S4" s="12" t="s">
        <v>18</v>
      </c>
      <c r="T4" s="10" t="s">
        <v>19</v>
      </c>
      <c r="U4" s="10" t="s">
        <v>50</v>
      </c>
      <c r="V4" s="13" t="s">
        <v>51</v>
      </c>
    </row>
    <row r="5" spans="1:22" ht="13.5" thickBot="1" x14ac:dyDescent="0.3">
      <c r="A5" s="14">
        <v>1</v>
      </c>
      <c r="B5" s="15">
        <v>2</v>
      </c>
      <c r="C5" s="14">
        <v>3</v>
      </c>
      <c r="D5" s="15">
        <v>4</v>
      </c>
      <c r="E5" s="14">
        <v>6</v>
      </c>
      <c r="F5" s="15">
        <v>7</v>
      </c>
      <c r="G5" s="26">
        <v>9</v>
      </c>
      <c r="H5" s="36">
        <v>10</v>
      </c>
      <c r="I5" s="36">
        <v>11</v>
      </c>
      <c r="J5" s="26">
        <v>12</v>
      </c>
      <c r="K5" s="14">
        <v>13</v>
      </c>
      <c r="L5" s="15">
        <v>14</v>
      </c>
      <c r="M5" s="14">
        <v>15</v>
      </c>
      <c r="N5" s="14">
        <v>16</v>
      </c>
      <c r="O5" s="15">
        <v>17</v>
      </c>
      <c r="P5" s="14">
        <v>18</v>
      </c>
      <c r="Q5" s="15">
        <v>19</v>
      </c>
      <c r="R5" s="14">
        <v>20</v>
      </c>
      <c r="S5" s="14">
        <v>21</v>
      </c>
      <c r="T5" s="15">
        <v>22</v>
      </c>
      <c r="U5" s="15">
        <v>29</v>
      </c>
      <c r="V5" s="15">
        <v>32</v>
      </c>
    </row>
    <row r="6" spans="1:22" ht="26.25" thickBot="1" x14ac:dyDescent="0.3">
      <c r="A6" s="18" t="s">
        <v>32</v>
      </c>
      <c r="B6" s="18" t="s">
        <v>33</v>
      </c>
      <c r="C6" s="18" t="s">
        <v>34</v>
      </c>
      <c r="D6" s="18" t="s">
        <v>35</v>
      </c>
      <c r="E6" s="16" t="s">
        <v>20</v>
      </c>
      <c r="F6" s="18" t="s">
        <v>21</v>
      </c>
      <c r="G6" s="50" t="s">
        <v>52</v>
      </c>
      <c r="H6" s="52" t="s">
        <v>53</v>
      </c>
      <c r="I6" s="52" t="s">
        <v>23</v>
      </c>
      <c r="J6" s="52" t="s">
        <v>42</v>
      </c>
      <c r="K6" s="25" t="s">
        <v>137</v>
      </c>
      <c r="L6" s="16"/>
      <c r="M6" s="17" t="s">
        <v>113</v>
      </c>
      <c r="N6" s="17" t="s">
        <v>183</v>
      </c>
      <c r="O6" s="4" t="s">
        <v>162</v>
      </c>
      <c r="P6" s="32" t="s">
        <v>68</v>
      </c>
      <c r="Q6" s="16">
        <v>24233</v>
      </c>
      <c r="R6" s="4" t="s">
        <v>144</v>
      </c>
      <c r="S6" s="22" t="s">
        <v>44</v>
      </c>
      <c r="T6" s="4" t="s">
        <v>145</v>
      </c>
      <c r="U6" s="16">
        <f>10061+1343</f>
        <v>11404</v>
      </c>
      <c r="V6" s="23">
        <f t="shared" ref="V6:V10" si="0">Q6-U6</f>
        <v>12829</v>
      </c>
    </row>
    <row r="7" spans="1:22" ht="39" thickBot="1" x14ac:dyDescent="0.3">
      <c r="A7" s="18"/>
      <c r="B7" s="18"/>
      <c r="C7" s="18"/>
      <c r="D7" s="18"/>
      <c r="E7" s="19"/>
      <c r="F7" s="18" t="s">
        <v>45</v>
      </c>
      <c r="G7" s="50"/>
      <c r="H7" s="52"/>
      <c r="I7" s="52"/>
      <c r="J7" s="52"/>
      <c r="K7" s="25" t="s">
        <v>137</v>
      </c>
      <c r="L7" s="19"/>
      <c r="M7" s="21" t="s">
        <v>180</v>
      </c>
      <c r="N7" s="21" t="s">
        <v>183</v>
      </c>
      <c r="O7" s="4" t="s">
        <v>149</v>
      </c>
      <c r="P7" s="34" t="s">
        <v>150</v>
      </c>
      <c r="Q7" s="19">
        <v>49831</v>
      </c>
      <c r="R7" s="4" t="s">
        <v>144</v>
      </c>
      <c r="S7" s="22" t="s">
        <v>44</v>
      </c>
      <c r="T7" s="20" t="s">
        <v>69</v>
      </c>
      <c r="U7" s="19">
        <f>15509+9076</f>
        <v>24585</v>
      </c>
      <c r="V7" s="2">
        <f t="shared" si="0"/>
        <v>25246</v>
      </c>
    </row>
    <row r="8" spans="1:22" ht="26.25" thickBot="1" x14ac:dyDescent="0.3">
      <c r="A8" s="18"/>
      <c r="B8" s="18"/>
      <c r="C8" s="18"/>
      <c r="D8" s="18"/>
      <c r="E8" s="19"/>
      <c r="F8" s="18" t="s">
        <v>47</v>
      </c>
      <c r="G8" s="50"/>
      <c r="H8" s="52"/>
      <c r="I8" s="52"/>
      <c r="J8" s="52"/>
      <c r="K8" s="25" t="s">
        <v>137</v>
      </c>
      <c r="L8" s="19"/>
      <c r="M8" s="21" t="s">
        <v>171</v>
      </c>
      <c r="N8" s="21" t="s">
        <v>183</v>
      </c>
      <c r="O8" s="4" t="s">
        <v>152</v>
      </c>
      <c r="P8" s="34" t="s">
        <v>153</v>
      </c>
      <c r="Q8" s="19">
        <v>11452</v>
      </c>
      <c r="R8" s="4" t="s">
        <v>144</v>
      </c>
      <c r="S8" s="22" t="s">
        <v>44</v>
      </c>
      <c r="T8" s="20" t="s">
        <v>138</v>
      </c>
      <c r="U8" s="19">
        <f>3566+2084</f>
        <v>5650</v>
      </c>
      <c r="V8" s="2">
        <f t="shared" si="0"/>
        <v>5802</v>
      </c>
    </row>
    <row r="9" spans="1:22" ht="26.25" thickBot="1" x14ac:dyDescent="0.3">
      <c r="A9" s="18"/>
      <c r="B9" s="18"/>
      <c r="C9" s="18"/>
      <c r="D9" s="18"/>
      <c r="E9" s="19"/>
      <c r="F9" s="18" t="s">
        <v>48</v>
      </c>
      <c r="G9" s="50"/>
      <c r="H9" s="52"/>
      <c r="I9" s="52"/>
      <c r="J9" s="52"/>
      <c r="K9" s="25" t="s">
        <v>137</v>
      </c>
      <c r="L9" s="19"/>
      <c r="M9" s="21" t="s">
        <v>187</v>
      </c>
      <c r="N9" s="21" t="s">
        <v>188</v>
      </c>
      <c r="O9" s="4" t="s">
        <v>154</v>
      </c>
      <c r="P9" s="34" t="s">
        <v>155</v>
      </c>
      <c r="Q9" s="19">
        <v>6382</v>
      </c>
      <c r="R9" s="4" t="s">
        <v>144</v>
      </c>
      <c r="S9" s="22" t="s">
        <v>44</v>
      </c>
      <c r="T9" s="20" t="s">
        <v>156</v>
      </c>
      <c r="U9" s="19">
        <f>1928+1165</f>
        <v>3093</v>
      </c>
      <c r="V9" s="2">
        <f t="shared" si="0"/>
        <v>3289</v>
      </c>
    </row>
    <row r="10" spans="1:22" ht="38.25" x14ac:dyDescent="0.25">
      <c r="A10" s="18"/>
      <c r="B10" s="18"/>
      <c r="C10" s="18"/>
      <c r="D10" s="18"/>
      <c r="E10" s="19"/>
      <c r="F10" s="18" t="s">
        <v>49</v>
      </c>
      <c r="G10" s="50"/>
      <c r="H10" s="52"/>
      <c r="I10" s="52"/>
      <c r="J10" s="52"/>
      <c r="K10" s="25" t="s">
        <v>137</v>
      </c>
      <c r="L10" s="19"/>
      <c r="M10" s="21" t="s">
        <v>185</v>
      </c>
      <c r="N10" s="21" t="s">
        <v>186</v>
      </c>
      <c r="O10" s="4" t="s">
        <v>158</v>
      </c>
      <c r="P10" s="34" t="s">
        <v>159</v>
      </c>
      <c r="Q10" s="19">
        <v>4202</v>
      </c>
      <c r="R10" s="4" t="s">
        <v>144</v>
      </c>
      <c r="S10" s="22" t="s">
        <v>44</v>
      </c>
      <c r="T10" s="3" t="s">
        <v>160</v>
      </c>
      <c r="U10" s="19">
        <f>1340+220</f>
        <v>1560</v>
      </c>
      <c r="V10" s="2">
        <f t="shared" si="0"/>
        <v>2642</v>
      </c>
    </row>
  </sheetData>
  <mergeCells count="5">
    <mergeCell ref="G6:G10"/>
    <mergeCell ref="H6:H10"/>
    <mergeCell ref="I6:I10"/>
    <mergeCell ref="J6:J10"/>
    <mergeCell ref="A2:V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"/>
  <sheetViews>
    <sheetView topLeftCell="D4" workbookViewId="0">
      <selection activeCell="U6" sqref="U6"/>
    </sheetView>
  </sheetViews>
  <sheetFormatPr defaultColWidth="8.85546875" defaultRowHeight="12.75" x14ac:dyDescent="0.25"/>
  <cols>
    <col min="1" max="1" width="6.28515625" style="6" customWidth="1"/>
    <col min="2" max="2" width="6.140625" style="6" customWidth="1"/>
    <col min="3" max="3" width="4.28515625" style="6" customWidth="1"/>
    <col min="4" max="4" width="4.7109375" style="6" customWidth="1"/>
    <col min="5" max="5" width="3.28515625" style="6" customWidth="1"/>
    <col min="6" max="6" width="9.140625" style="6" customWidth="1"/>
    <col min="7" max="7" width="8" style="6" customWidth="1"/>
    <col min="8" max="10" width="11.7109375" style="6" customWidth="1"/>
    <col min="11" max="11" width="10.140625" style="6" customWidth="1"/>
    <col min="12" max="12" width="8.7109375" style="6" customWidth="1"/>
    <col min="13" max="13" width="8.42578125" style="8" customWidth="1"/>
    <col min="14" max="14" width="9.42578125" style="8" customWidth="1"/>
    <col min="15" max="15" width="14.42578125" style="6" customWidth="1"/>
    <col min="16" max="16" width="7.85546875" style="8" customWidth="1"/>
    <col min="17" max="18" width="11.7109375" style="6" customWidth="1"/>
    <col min="19" max="19" width="8.140625" style="7" customWidth="1"/>
    <col min="20" max="217" width="11.7109375" style="6" customWidth="1"/>
    <col min="218" max="16384" width="8.85546875" style="6"/>
  </cols>
  <sheetData>
    <row r="2" spans="1:22" ht="69" customHeight="1" x14ac:dyDescent="0.5">
      <c r="A2" s="43" t="s">
        <v>22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1:22" ht="13.5" thickBot="1" x14ac:dyDescent="0.3"/>
    <row r="4" spans="1:22" ht="215.25" customHeight="1" thickBot="1" x14ac:dyDescent="0.3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8" t="s">
        <v>7</v>
      </c>
      <c r="I4" s="38" t="s">
        <v>8</v>
      </c>
      <c r="J4" s="38" t="s">
        <v>9</v>
      </c>
      <c r="K4" s="38" t="s">
        <v>10</v>
      </c>
      <c r="L4" s="38" t="s">
        <v>11</v>
      </c>
      <c r="M4" s="39" t="s">
        <v>12</v>
      </c>
      <c r="N4" s="39" t="s">
        <v>13</v>
      </c>
      <c r="O4" s="38" t="s">
        <v>14</v>
      </c>
      <c r="P4" s="39" t="s">
        <v>15</v>
      </c>
      <c r="Q4" s="38" t="s">
        <v>16</v>
      </c>
      <c r="R4" s="38" t="s">
        <v>17</v>
      </c>
      <c r="S4" s="40" t="s">
        <v>18</v>
      </c>
      <c r="T4" s="38" t="s">
        <v>19</v>
      </c>
      <c r="U4" s="38" t="s">
        <v>50</v>
      </c>
      <c r="V4" s="41" t="s">
        <v>51</v>
      </c>
    </row>
    <row r="5" spans="1:22" ht="13.5" thickBot="1" x14ac:dyDescent="0.3">
      <c r="A5" s="14">
        <v>1</v>
      </c>
      <c r="B5" s="15">
        <v>2</v>
      </c>
      <c r="C5" s="14">
        <v>3</v>
      </c>
      <c r="D5" s="15">
        <v>4</v>
      </c>
      <c r="E5" s="14">
        <v>6</v>
      </c>
      <c r="F5" s="15">
        <v>7</v>
      </c>
      <c r="G5" s="14">
        <v>9</v>
      </c>
      <c r="H5" s="14">
        <v>10</v>
      </c>
      <c r="I5" s="14">
        <v>11</v>
      </c>
      <c r="J5" s="14">
        <v>12</v>
      </c>
      <c r="K5" s="14">
        <v>13</v>
      </c>
      <c r="L5" s="14">
        <v>14</v>
      </c>
      <c r="M5" s="14">
        <v>15</v>
      </c>
      <c r="N5" s="14">
        <v>16</v>
      </c>
      <c r="O5" s="14">
        <v>17</v>
      </c>
      <c r="P5" s="14">
        <v>18</v>
      </c>
      <c r="Q5" s="14">
        <v>19</v>
      </c>
      <c r="R5" s="14">
        <v>20</v>
      </c>
      <c r="S5" s="14">
        <v>21</v>
      </c>
      <c r="T5" s="14">
        <v>22</v>
      </c>
      <c r="U5" s="14">
        <v>29</v>
      </c>
      <c r="V5" s="14">
        <v>32</v>
      </c>
    </row>
    <row r="6" spans="1:22" ht="51.75" customHeight="1" x14ac:dyDescent="0.25">
      <c r="A6" s="18" t="s">
        <v>36</v>
      </c>
      <c r="B6" s="18" t="s">
        <v>37</v>
      </c>
      <c r="C6" s="18" t="s">
        <v>38</v>
      </c>
      <c r="D6" s="18" t="s">
        <v>39</v>
      </c>
      <c r="E6" s="16" t="s">
        <v>20</v>
      </c>
      <c r="F6" s="18" t="s">
        <v>21</v>
      </c>
      <c r="G6" s="37" t="s">
        <v>40</v>
      </c>
      <c r="H6" s="28" t="s">
        <v>41</v>
      </c>
      <c r="I6" s="28" t="s">
        <v>23</v>
      </c>
      <c r="J6" s="28" t="s">
        <v>42</v>
      </c>
      <c r="K6" s="28" t="s">
        <v>43</v>
      </c>
      <c r="L6" s="19"/>
      <c r="M6" s="21" t="s">
        <v>110</v>
      </c>
      <c r="N6" s="21" t="s">
        <v>183</v>
      </c>
      <c r="O6" s="20" t="s">
        <v>162</v>
      </c>
      <c r="P6" s="21" t="s">
        <v>68</v>
      </c>
      <c r="Q6" s="19">
        <v>7628</v>
      </c>
      <c r="R6" s="4" t="s">
        <v>144</v>
      </c>
      <c r="S6" s="22" t="s">
        <v>44</v>
      </c>
      <c r="T6" s="4" t="s">
        <v>145</v>
      </c>
      <c r="U6" s="19">
        <f>6802+176</f>
        <v>6978</v>
      </c>
      <c r="V6" s="19">
        <f t="shared" ref="V6" si="0">Q6-U6</f>
        <v>650</v>
      </c>
    </row>
  </sheetData>
  <mergeCells count="1">
    <mergeCell ref="A2: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0103</vt:lpstr>
      <vt:lpstr>1303</vt:lpstr>
      <vt:lpstr>1304</vt:lpstr>
      <vt:lpstr>1307</vt:lpstr>
      <vt:lpstr>1309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Елена Г. Перстнева</dc:creator>
  <cp:keywords/>
  <dc:description/>
  <cp:lastModifiedBy>Алексеева Елена Сергеевна</cp:lastModifiedBy>
  <cp:revision/>
  <dcterms:created xsi:type="dcterms:W3CDTF">2021-03-25T08:22:25Z</dcterms:created>
  <dcterms:modified xsi:type="dcterms:W3CDTF">2021-11-24T10:01:30Z</dcterms:modified>
  <cp:category/>
  <cp:contentStatus/>
</cp:coreProperties>
</file>